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DAED" lockStructure="1"/>
  <bookViews>
    <workbookView xWindow="240" yWindow="30" windowWidth="7815" windowHeight="3825" activeTab="1"/>
  </bookViews>
  <sheets>
    <sheet name="Instructions" sheetId="3" r:id="rId1"/>
    <sheet name="R-value &amp; CR-value calculator" sheetId="4" r:id="rId2"/>
    <sheet name="CR calculation sheet" sheetId="1" state="hidden" r:id="rId3"/>
    <sheet name="Data Base" sheetId="2" state="hidden" r:id="rId4"/>
  </sheets>
  <definedNames>
    <definedName name="Sand_cement_mixture___painted">'Data Base'!$A$3:$D$7</definedName>
  </definedNames>
  <calcPr calcId="145621"/>
</workbook>
</file>

<file path=xl/calcChain.xml><?xml version="1.0" encoding="utf-8"?>
<calcChain xmlns="http://schemas.openxmlformats.org/spreadsheetml/2006/main">
  <c r="F44" i="1" l="1"/>
  <c r="I57" i="1" l="1"/>
  <c r="H57" i="1"/>
  <c r="H18" i="1"/>
  <c r="H17" i="1"/>
  <c r="H36" i="1" s="1"/>
  <c r="H54" i="1" s="1"/>
  <c r="H16" i="1"/>
  <c r="H15" i="1"/>
  <c r="H14" i="1"/>
  <c r="I31" i="1"/>
  <c r="I49" i="1" s="1"/>
  <c r="I29" i="1"/>
  <c r="I47" i="1" s="1"/>
  <c r="I27" i="1"/>
  <c r="I45" i="1" s="1"/>
  <c r="F60" i="1"/>
  <c r="F56" i="1"/>
  <c r="F52" i="1"/>
  <c r="F48" i="1"/>
  <c r="F40" i="1"/>
  <c r="F36" i="1"/>
  <c r="F32" i="1"/>
  <c r="M11" i="1" s="1"/>
  <c r="F28" i="1"/>
  <c r="M10" i="1" s="1"/>
  <c r="M47" i="1" s="1"/>
  <c r="F24" i="1"/>
  <c r="M9" i="1" s="1"/>
  <c r="F20" i="1"/>
  <c r="M8" i="1" s="1"/>
  <c r="M45" i="1" s="1"/>
  <c r="F16" i="1"/>
  <c r="B7" i="1"/>
  <c r="H37" i="1"/>
  <c r="H55" i="1" s="1"/>
  <c r="H35" i="1"/>
  <c r="H53" i="1" s="1"/>
  <c r="H34" i="1"/>
  <c r="H52" i="1" s="1"/>
  <c r="H33" i="1"/>
  <c r="H51" i="1" s="1"/>
  <c r="H13" i="1"/>
  <c r="H32" i="1" s="1"/>
  <c r="H50" i="1" s="1"/>
  <c r="H12" i="1"/>
  <c r="H31" i="1" s="1"/>
  <c r="H49" i="1" s="1"/>
  <c r="H11" i="1"/>
  <c r="H30" i="1" s="1"/>
  <c r="H48" i="1" s="1"/>
  <c r="H5" i="1"/>
  <c r="H24" i="1" s="1"/>
  <c r="H42" i="1" s="1"/>
  <c r="F12" i="1" l="1"/>
  <c r="M6" i="1" s="1"/>
  <c r="M43" i="1" s="1"/>
  <c r="F8" i="1"/>
  <c r="F4" i="1"/>
  <c r="B59" i="1"/>
  <c r="I18" i="1" s="1"/>
  <c r="B55" i="1"/>
  <c r="B51" i="1"/>
  <c r="I16" i="1" s="1"/>
  <c r="B47" i="1"/>
  <c r="I15" i="1" s="1"/>
  <c r="B43" i="1"/>
  <c r="I14" i="1" s="1"/>
  <c r="I33" i="1" s="1"/>
  <c r="I51" i="1" s="1"/>
  <c r="B39" i="1"/>
  <c r="I13" i="1" s="1"/>
  <c r="I32" i="1" s="1"/>
  <c r="I50" i="1" s="1"/>
  <c r="B35" i="1"/>
  <c r="B31" i="1"/>
  <c r="I11" i="1" s="1"/>
  <c r="I30" i="1" s="1"/>
  <c r="I48" i="1" s="1"/>
  <c r="B27" i="1"/>
  <c r="A3" i="1"/>
  <c r="H4" i="1" s="1"/>
  <c r="H23" i="1" s="1"/>
  <c r="H41" i="1" s="1"/>
  <c r="B23" i="1"/>
  <c r="I9" i="1" s="1"/>
  <c r="I28" i="1" s="1"/>
  <c r="I46" i="1" s="1"/>
  <c r="B19" i="1"/>
  <c r="B15" i="1"/>
  <c r="I7" i="1" s="1"/>
  <c r="I26" i="1" s="1"/>
  <c r="I44" i="1" s="1"/>
  <c r="B11" i="1"/>
  <c r="I6" i="1" s="1"/>
  <c r="I25" i="1" s="1"/>
  <c r="I43" i="1" s="1"/>
  <c r="B3" i="1"/>
  <c r="F6" i="1" s="1"/>
  <c r="N71" i="1"/>
  <c r="N70" i="1"/>
  <c r="N69" i="1"/>
  <c r="N68" i="1"/>
  <c r="N67" i="1"/>
  <c r="I5" i="1"/>
  <c r="I24" i="1" s="1"/>
  <c r="I42" i="1" s="1"/>
  <c r="M19" i="1"/>
  <c r="M3" i="1"/>
  <c r="H10" i="1"/>
  <c r="H29" i="1" s="1"/>
  <c r="H47" i="1" s="1"/>
  <c r="H9" i="1"/>
  <c r="H28" i="1" s="1"/>
  <c r="H46" i="1" s="1"/>
  <c r="H8" i="1"/>
  <c r="H27" i="1" s="1"/>
  <c r="H45" i="1" s="1"/>
  <c r="H7" i="1"/>
  <c r="H26" i="1" s="1"/>
  <c r="H44" i="1" s="1"/>
  <c r="H6" i="1"/>
  <c r="H25" i="1" s="1"/>
  <c r="H43" i="1" s="1"/>
  <c r="M4" i="1" l="1"/>
  <c r="F3" i="1"/>
  <c r="I4" i="1"/>
  <c r="I23" i="1" s="1"/>
  <c r="I41" i="1" s="1"/>
  <c r="F5" i="1"/>
  <c r="F55" i="1"/>
  <c r="I17" i="1"/>
  <c r="I36" i="1" s="1"/>
  <c r="I54" i="1" s="1"/>
  <c r="I37" i="1"/>
  <c r="I55" i="1" s="1"/>
  <c r="F58" i="1"/>
  <c r="M17" i="1" s="1"/>
  <c r="F57" i="1"/>
  <c r="F62" i="1"/>
  <c r="M18" i="1" s="1"/>
  <c r="F61" i="1"/>
  <c r="F59" i="1"/>
  <c r="M37" i="1" s="1"/>
  <c r="F14" i="1"/>
  <c r="F13" i="1"/>
  <c r="F11" i="1"/>
  <c r="F18" i="1"/>
  <c r="M7" i="1" s="1"/>
  <c r="F17" i="1"/>
  <c r="F22" i="1"/>
  <c r="F21" i="1"/>
  <c r="F19" i="1"/>
  <c r="F26" i="1"/>
  <c r="F25" i="1"/>
  <c r="F23" i="1"/>
  <c r="F30" i="1"/>
  <c r="F29" i="1"/>
  <c r="F27" i="1"/>
  <c r="F34" i="1"/>
  <c r="F33" i="1"/>
  <c r="F31" i="1"/>
  <c r="F38" i="1"/>
  <c r="F37" i="1"/>
  <c r="F35" i="1"/>
  <c r="M12" i="1" s="1"/>
  <c r="M49" i="1" s="1"/>
  <c r="F42" i="1"/>
  <c r="M13" i="1" s="1"/>
  <c r="F41" i="1"/>
  <c r="F39" i="1"/>
  <c r="F46" i="1"/>
  <c r="M14" i="1" s="1"/>
  <c r="F45" i="1"/>
  <c r="F43" i="1"/>
  <c r="I35" i="1"/>
  <c r="I53" i="1" s="1"/>
  <c r="F50" i="1"/>
  <c r="F49" i="1"/>
  <c r="F47" i="1"/>
  <c r="M15" i="1" s="1"/>
  <c r="M52" i="1" s="1"/>
  <c r="F54" i="1"/>
  <c r="M16" i="1" s="1"/>
  <c r="F53" i="1"/>
  <c r="F51" i="1"/>
  <c r="F10" i="1"/>
  <c r="M5" i="1" s="1"/>
  <c r="F9" i="1"/>
  <c r="F7" i="1"/>
  <c r="F15" i="1"/>
  <c r="M26" i="1" s="1"/>
  <c r="M32" i="1" l="1"/>
  <c r="M50" i="1" s="1"/>
  <c r="M28" i="1"/>
  <c r="M46" i="1" s="1"/>
  <c r="M24" i="1"/>
  <c r="M42" i="1" s="1"/>
  <c r="M30" i="1"/>
  <c r="M48" i="1" s="1"/>
  <c r="M35" i="1"/>
  <c r="M53" i="1" s="1"/>
  <c r="M36" i="1"/>
  <c r="M54" i="1" s="1"/>
  <c r="M23" i="1"/>
  <c r="M41" i="1" s="1"/>
  <c r="M33" i="1"/>
  <c r="M51" i="1" s="1"/>
  <c r="M44" i="1"/>
  <c r="I34" i="1"/>
  <c r="I52" i="1" s="1"/>
  <c r="M55" i="1"/>
  <c r="M38" i="1" l="1"/>
  <c r="M20" i="1"/>
  <c r="J14" i="4" s="1"/>
  <c r="M61" i="1" l="1"/>
  <c r="J18" i="4" s="1"/>
  <c r="N37" i="1"/>
  <c r="J16" i="4"/>
  <c r="N19" i="1"/>
  <c r="N18" i="1"/>
  <c r="N17" i="1"/>
  <c r="N16" i="1"/>
  <c r="N15" i="1"/>
  <c r="N14" i="1"/>
  <c r="N13" i="1"/>
  <c r="N12" i="1"/>
  <c r="N11" i="1"/>
  <c r="N10" i="1"/>
  <c r="N9" i="1"/>
  <c r="N8" i="1"/>
  <c r="N7" i="1"/>
  <c r="N6" i="1"/>
  <c r="N5" i="1"/>
  <c r="N4" i="1"/>
  <c r="N34" i="1"/>
  <c r="N31" i="1"/>
  <c r="N29" i="1"/>
  <c r="N27" i="1"/>
  <c r="N25" i="1"/>
  <c r="N24" i="1"/>
  <c r="N35" i="1"/>
  <c r="N33" i="1"/>
  <c r="N32" i="1"/>
  <c r="N30" i="1"/>
  <c r="N28" i="1"/>
  <c r="N23" i="1"/>
  <c r="N36" i="1"/>
  <c r="N26" i="1"/>
  <c r="N45" i="1"/>
  <c r="N47" i="1"/>
  <c r="N49" i="1"/>
  <c r="N51" i="1"/>
  <c r="N52" i="1"/>
  <c r="N53" i="1"/>
  <c r="N54" i="1"/>
  <c r="N55" i="1"/>
  <c r="N50" i="1"/>
  <c r="N48" i="1"/>
  <c r="N46" i="1"/>
  <c r="N41" i="1"/>
  <c r="N44" i="1"/>
  <c r="N43" i="1"/>
  <c r="N42" i="1"/>
  <c r="N3" i="1"/>
  <c r="N38" i="1" l="1"/>
  <c r="N20" i="1"/>
</calcChain>
</file>

<file path=xl/sharedStrings.xml><?xml version="1.0" encoding="utf-8"?>
<sst xmlns="http://schemas.openxmlformats.org/spreadsheetml/2006/main" count="605" uniqueCount="243">
  <si>
    <t>Data Input</t>
  </si>
  <si>
    <t>Variable</t>
  </si>
  <si>
    <t>Value</t>
  </si>
  <si>
    <t>Layer</t>
  </si>
  <si>
    <t>Material</t>
  </si>
  <si>
    <t xml:space="preserve">Plaster </t>
  </si>
  <si>
    <t>Plaster Cement</t>
  </si>
  <si>
    <t>Density</t>
  </si>
  <si>
    <t>Unit</t>
  </si>
  <si>
    <t>Symbol</t>
  </si>
  <si>
    <r>
      <t>δ</t>
    </r>
    <r>
      <rPr>
        <vertAlign val="subscript"/>
        <sz val="10"/>
        <rFont val="Arial"/>
        <family val="2"/>
      </rPr>
      <t>p</t>
    </r>
  </si>
  <si>
    <t>Thickness</t>
  </si>
  <si>
    <t>m</t>
  </si>
  <si>
    <t>Specific Heat</t>
  </si>
  <si>
    <t>kJ/kgK</t>
  </si>
  <si>
    <r>
      <t>s</t>
    </r>
    <r>
      <rPr>
        <vertAlign val="subscript"/>
        <sz val="10"/>
        <rFont val="Arial"/>
        <family val="2"/>
      </rPr>
      <t>p</t>
    </r>
  </si>
  <si>
    <t>Thermal Conductivity</t>
  </si>
  <si>
    <t>W/mK</t>
  </si>
  <si>
    <r>
      <t>k</t>
    </r>
    <r>
      <rPr>
        <vertAlign val="subscript"/>
        <sz val="10"/>
        <rFont val="Arial"/>
        <family val="2"/>
      </rPr>
      <t>p</t>
    </r>
  </si>
  <si>
    <t>Outside surface Co-eff.</t>
  </si>
  <si>
    <t>Inside surface Co-eff.</t>
  </si>
  <si>
    <r>
      <t>h</t>
    </r>
    <r>
      <rPr>
        <vertAlign val="subscript"/>
        <sz val="10"/>
        <rFont val="Arial"/>
        <family val="2"/>
      </rPr>
      <t>o</t>
    </r>
  </si>
  <si>
    <r>
      <t>h</t>
    </r>
    <r>
      <rPr>
        <vertAlign val="subscript"/>
        <sz val="10"/>
        <rFont val="Arial"/>
        <family val="2"/>
      </rPr>
      <t>i</t>
    </r>
  </si>
  <si>
    <t>Thermal Property</t>
  </si>
  <si>
    <t>R - value</t>
  </si>
  <si>
    <r>
      <t>k</t>
    </r>
    <r>
      <rPr>
        <vertAlign val="subscript"/>
        <sz val="10"/>
        <rFont val="Arial"/>
        <family val="2"/>
      </rPr>
      <t>os</t>
    </r>
  </si>
  <si>
    <r>
      <t>δ</t>
    </r>
    <r>
      <rPr>
        <vertAlign val="subscript"/>
        <sz val="10"/>
        <rFont val="Arial"/>
        <family val="2"/>
      </rPr>
      <t>os</t>
    </r>
  </si>
  <si>
    <r>
      <t>s</t>
    </r>
    <r>
      <rPr>
        <vertAlign val="subscript"/>
        <sz val="10"/>
        <rFont val="Arial"/>
        <family val="2"/>
      </rPr>
      <t>os</t>
    </r>
  </si>
  <si>
    <r>
      <t>δ</t>
    </r>
    <r>
      <rPr>
        <vertAlign val="subscript"/>
        <sz val="10"/>
        <rFont val="Arial"/>
        <family val="2"/>
      </rPr>
      <t>i</t>
    </r>
  </si>
  <si>
    <r>
      <t>s</t>
    </r>
    <r>
      <rPr>
        <vertAlign val="subscript"/>
        <sz val="10"/>
        <rFont val="Arial"/>
        <family val="2"/>
      </rPr>
      <t>i</t>
    </r>
  </si>
  <si>
    <r>
      <t>k</t>
    </r>
    <r>
      <rPr>
        <vertAlign val="subscript"/>
        <sz val="10"/>
        <rFont val="Arial"/>
        <family val="2"/>
      </rPr>
      <t>i</t>
    </r>
  </si>
  <si>
    <r>
      <t>δ</t>
    </r>
    <r>
      <rPr>
        <vertAlign val="subscript"/>
        <sz val="10"/>
        <rFont val="Arial"/>
        <family val="2"/>
      </rPr>
      <t>is</t>
    </r>
  </si>
  <si>
    <r>
      <t>s</t>
    </r>
    <r>
      <rPr>
        <vertAlign val="subscript"/>
        <sz val="10"/>
        <rFont val="Arial"/>
        <family val="2"/>
      </rPr>
      <t>is</t>
    </r>
  </si>
  <si>
    <r>
      <t>k</t>
    </r>
    <r>
      <rPr>
        <vertAlign val="subscript"/>
        <sz val="10"/>
        <rFont val="Arial"/>
        <family val="2"/>
      </rPr>
      <t>is</t>
    </r>
  </si>
  <si>
    <t>Wall</t>
  </si>
  <si>
    <t>All</t>
  </si>
  <si>
    <t>%</t>
  </si>
  <si>
    <t>Calculations of Thermal Resistance</t>
  </si>
  <si>
    <t>Calculations of Thermal Capacity</t>
  </si>
  <si>
    <t>Capacity</t>
  </si>
  <si>
    <r>
      <t>m</t>
    </r>
    <r>
      <rPr>
        <vertAlign val="superscript"/>
        <sz val="8"/>
        <rFont val="Arial"/>
        <family val="2"/>
      </rPr>
      <t>2</t>
    </r>
    <r>
      <rPr>
        <sz val="8"/>
        <rFont val="Arial"/>
        <family val="2"/>
      </rPr>
      <t>K/W</t>
    </r>
  </si>
  <si>
    <r>
      <t>kJ/m</t>
    </r>
    <r>
      <rPr>
        <vertAlign val="superscript"/>
        <sz val="8"/>
        <rFont val="Arial"/>
        <family val="2"/>
      </rPr>
      <t>2</t>
    </r>
    <r>
      <rPr>
        <sz val="8"/>
        <rFont val="Arial"/>
        <family val="2"/>
      </rPr>
      <t>K</t>
    </r>
  </si>
  <si>
    <r>
      <t>kg/m</t>
    </r>
    <r>
      <rPr>
        <vertAlign val="superscript"/>
        <sz val="8"/>
        <rFont val="Arial"/>
        <family val="2"/>
      </rPr>
      <t>3</t>
    </r>
  </si>
  <si>
    <r>
      <t>W/m</t>
    </r>
    <r>
      <rPr>
        <vertAlign val="superscript"/>
        <sz val="8"/>
        <rFont val="Arial"/>
        <family val="2"/>
      </rPr>
      <t>2</t>
    </r>
    <r>
      <rPr>
        <sz val="8"/>
        <rFont val="Arial"/>
        <family val="2"/>
      </rPr>
      <t>K</t>
    </r>
  </si>
  <si>
    <t xml:space="preserve"> </t>
  </si>
  <si>
    <t>Outside Insulation</t>
  </si>
  <si>
    <t>Outside air space</t>
  </si>
  <si>
    <t>Outer cavity air space</t>
  </si>
  <si>
    <t>Air void</t>
  </si>
  <si>
    <t>Outside surface resistance</t>
  </si>
  <si>
    <t>Inner surface resistance</t>
  </si>
  <si>
    <t>Outer emissivity</t>
  </si>
  <si>
    <t>Mean temperature</t>
  </si>
  <si>
    <t>Inner emissivity</t>
  </si>
  <si>
    <t>C</t>
  </si>
  <si>
    <r>
      <t>ε</t>
    </r>
    <r>
      <rPr>
        <vertAlign val="subscript"/>
        <sz val="10"/>
        <rFont val="Calibri"/>
        <family val="2"/>
      </rPr>
      <t>o</t>
    </r>
  </si>
  <si>
    <r>
      <rPr>
        <sz val="10"/>
        <rFont val="Calibri"/>
        <family val="2"/>
      </rPr>
      <t>θ</t>
    </r>
    <r>
      <rPr>
        <vertAlign val="subscript"/>
        <sz val="10"/>
        <rFont val="Calibri"/>
        <family val="2"/>
      </rPr>
      <t>O</t>
    </r>
  </si>
  <si>
    <r>
      <t>ε</t>
    </r>
    <r>
      <rPr>
        <vertAlign val="subscript"/>
        <sz val="10"/>
        <rFont val="Calibri"/>
        <family val="2"/>
      </rPr>
      <t>i</t>
    </r>
  </si>
  <si>
    <t xml:space="preserve">Inner Plaster </t>
  </si>
  <si>
    <t>TABLE OF BLACK BODY RADIATIVE CO-EFFICIENTS</t>
  </si>
  <si>
    <t>Radiation</t>
  </si>
  <si>
    <r>
      <t>R</t>
    </r>
    <r>
      <rPr>
        <vertAlign val="subscript"/>
        <sz val="10"/>
        <rFont val="Arial"/>
        <family val="2"/>
      </rPr>
      <t>os</t>
    </r>
  </si>
  <si>
    <r>
      <t>R</t>
    </r>
    <r>
      <rPr>
        <vertAlign val="subscript"/>
        <sz val="10"/>
        <rFont val="Arial"/>
        <family val="2"/>
      </rPr>
      <t>o</t>
    </r>
    <r>
      <rPr>
        <vertAlign val="subscript"/>
        <sz val="10"/>
        <rFont val="Arial"/>
        <family val="2"/>
      </rPr>
      <t>p</t>
    </r>
  </si>
  <si>
    <r>
      <t>R</t>
    </r>
    <r>
      <rPr>
        <vertAlign val="subscript"/>
        <sz val="10"/>
        <rFont val="Arial"/>
        <family val="2"/>
      </rPr>
      <t>io</t>
    </r>
  </si>
  <si>
    <r>
      <t>R</t>
    </r>
    <r>
      <rPr>
        <vertAlign val="subscript"/>
        <sz val="10"/>
        <rFont val="Arial"/>
        <family val="2"/>
      </rPr>
      <t>ao</t>
    </r>
  </si>
  <si>
    <r>
      <t>R</t>
    </r>
    <r>
      <rPr>
        <vertAlign val="subscript"/>
        <sz val="10"/>
        <rFont val="Arial"/>
        <family val="2"/>
      </rPr>
      <t>os</t>
    </r>
  </si>
  <si>
    <r>
      <t>R</t>
    </r>
    <r>
      <rPr>
        <vertAlign val="subscript"/>
        <sz val="10"/>
        <rFont val="Arial"/>
        <family val="2"/>
      </rPr>
      <t>oac</t>
    </r>
  </si>
  <si>
    <r>
      <t>R</t>
    </r>
    <r>
      <rPr>
        <vertAlign val="subscript"/>
        <sz val="10"/>
        <rFont val="Arial"/>
        <family val="2"/>
      </rPr>
      <t>ic</t>
    </r>
  </si>
  <si>
    <r>
      <t>R</t>
    </r>
    <r>
      <rPr>
        <vertAlign val="subscript"/>
        <sz val="10"/>
        <rFont val="Arial"/>
        <family val="2"/>
      </rPr>
      <t>iac</t>
    </r>
  </si>
  <si>
    <r>
      <t>R</t>
    </r>
    <r>
      <rPr>
        <vertAlign val="subscript"/>
        <sz val="10"/>
        <rFont val="Arial"/>
        <family val="2"/>
      </rPr>
      <t>is</t>
    </r>
  </si>
  <si>
    <r>
      <t>R</t>
    </r>
    <r>
      <rPr>
        <vertAlign val="subscript"/>
        <sz val="10"/>
        <rFont val="Arial"/>
        <family val="2"/>
      </rPr>
      <t>ias</t>
    </r>
  </si>
  <si>
    <r>
      <t>R</t>
    </r>
    <r>
      <rPr>
        <vertAlign val="subscript"/>
        <sz val="10"/>
        <rFont val="Arial"/>
        <family val="2"/>
      </rPr>
      <t>ii</t>
    </r>
  </si>
  <si>
    <r>
      <t>R</t>
    </r>
    <r>
      <rPr>
        <vertAlign val="subscript"/>
        <sz val="10"/>
        <rFont val="Arial"/>
        <family val="2"/>
      </rPr>
      <t>i</t>
    </r>
    <r>
      <rPr>
        <vertAlign val="subscript"/>
        <sz val="10"/>
        <rFont val="Arial"/>
        <family val="2"/>
      </rPr>
      <t>p</t>
    </r>
  </si>
  <si>
    <r>
      <t>R</t>
    </r>
    <r>
      <rPr>
        <vertAlign val="subscript"/>
        <sz val="10"/>
        <rFont val="Arial"/>
        <family val="2"/>
      </rPr>
      <t>w</t>
    </r>
  </si>
  <si>
    <r>
      <t>C</t>
    </r>
    <r>
      <rPr>
        <vertAlign val="subscript"/>
        <sz val="10"/>
        <rFont val="Arial"/>
        <family val="2"/>
      </rPr>
      <t>w</t>
    </r>
  </si>
  <si>
    <t>Expressing the C*R product as hours</t>
  </si>
  <si>
    <t>CR Product (hours)</t>
  </si>
  <si>
    <t>Solid                        39          326       0.44    139</t>
  </si>
  <si>
    <t>50mm air                  58         326        0.64    149</t>
  </si>
  <si>
    <t>R=0.5                       88         326        0.98    157</t>
  </si>
  <si>
    <t>R=1                        130         327        1.44    162</t>
  </si>
  <si>
    <t>This sheet</t>
  </si>
  <si>
    <r>
      <t>C</t>
    </r>
    <r>
      <rPr>
        <vertAlign val="subscript"/>
        <sz val="10"/>
        <rFont val="Arial"/>
        <family val="2"/>
      </rPr>
      <t>a</t>
    </r>
    <r>
      <rPr>
        <sz val="10"/>
        <rFont val="Arial"/>
        <family val="2"/>
      </rPr>
      <t>R</t>
    </r>
  </si>
  <si>
    <t>C*R Product</t>
  </si>
  <si>
    <t>                            CR Hrs        C        R       ATC</t>
  </si>
  <si>
    <t>R</t>
  </si>
  <si>
    <t>CR (Hours)</t>
  </si>
  <si>
    <t>R=1 ext. solid wall   130          327       1.44    270</t>
  </si>
  <si>
    <t>Calculator for R-value and CR-value for walls</t>
  </si>
  <si>
    <t>Building elements, particularly those in the shell of a structure give protection from the outside environment, and from extremes of heat and cold. The measures of how effectively the shell of a building maintains an equable temperature for the benefit of occupants is in part via the thermal resistance of the shell.</t>
  </si>
  <si>
    <t xml:space="preserve"> Where: </t>
  </si>
  <si>
    <t>hi</t>
  </si>
  <si>
    <t>ho</t>
  </si>
  <si>
    <r>
      <t>a</t>
    </r>
    <r>
      <rPr>
        <vertAlign val="subscript"/>
        <sz val="10"/>
        <rFont val="Arial"/>
        <family val="2"/>
      </rPr>
      <t>1</t>
    </r>
    <r>
      <rPr>
        <sz val="10"/>
        <rFont val="Arial"/>
        <family val="2"/>
      </rPr>
      <t>…a</t>
    </r>
    <r>
      <rPr>
        <vertAlign val="subscript"/>
        <sz val="10"/>
        <rFont val="Arial"/>
        <family val="2"/>
      </rPr>
      <t>n</t>
    </r>
  </si>
  <si>
    <r>
      <t>d</t>
    </r>
    <r>
      <rPr>
        <vertAlign val="subscript"/>
        <sz val="10"/>
        <rFont val="Arial"/>
        <family val="2"/>
      </rPr>
      <t>1</t>
    </r>
    <r>
      <rPr>
        <sz val="10"/>
        <rFont val="Arial"/>
        <family val="2"/>
      </rPr>
      <t>...d</t>
    </r>
    <r>
      <rPr>
        <vertAlign val="subscript"/>
        <sz val="10"/>
        <rFont val="Arial"/>
        <family val="2"/>
      </rPr>
      <t>n</t>
    </r>
  </si>
  <si>
    <t>= thickness of each successive layer of materials</t>
  </si>
  <si>
    <r>
      <t>k</t>
    </r>
    <r>
      <rPr>
        <vertAlign val="subscript"/>
        <sz val="10"/>
        <rFont val="Arial"/>
        <family val="2"/>
      </rPr>
      <t>1</t>
    </r>
    <r>
      <rPr>
        <sz val="10"/>
        <rFont val="Arial"/>
      </rPr>
      <t xml:space="preserve"> ...k</t>
    </r>
    <r>
      <rPr>
        <vertAlign val="subscript"/>
        <sz val="10"/>
        <rFont val="Arial"/>
        <family val="2"/>
      </rPr>
      <t>n</t>
    </r>
  </si>
  <si>
    <t>Then if:</t>
  </si>
  <si>
    <r>
      <t>d</t>
    </r>
    <r>
      <rPr>
        <vertAlign val="subscript"/>
        <sz val="10"/>
        <rFont val="Arial"/>
        <family val="2"/>
      </rPr>
      <t>1</t>
    </r>
  </si>
  <si>
    <t>= 0,114 m for a single course of brick</t>
  </si>
  <si>
    <t>This is achieved using equation:</t>
  </si>
  <si>
    <t>Then:</t>
  </si>
  <si>
    <t>R =</t>
  </si>
  <si>
    <r>
      <t>20 W/m</t>
    </r>
    <r>
      <rPr>
        <vertAlign val="superscript"/>
        <sz val="10"/>
        <rFont val="Arial"/>
        <family val="2"/>
      </rPr>
      <t>2</t>
    </r>
    <r>
      <rPr>
        <sz val="10"/>
        <rFont val="Arial"/>
      </rPr>
      <t>K</t>
    </r>
  </si>
  <si>
    <t>= thermal conductivity of n successive layers or different materials comprising the element (W/mK)</t>
  </si>
  <si>
    <r>
      <t>k</t>
    </r>
    <r>
      <rPr>
        <vertAlign val="subscript"/>
        <sz val="10"/>
        <rFont val="Arial"/>
        <family val="2"/>
      </rPr>
      <t>1</t>
    </r>
  </si>
  <si>
    <t>= 0,82 W/mK  for brick work</t>
  </si>
  <si>
    <r>
      <t xml:space="preserve">   =   0,60 m</t>
    </r>
    <r>
      <rPr>
        <vertAlign val="superscript"/>
        <sz val="10"/>
        <rFont val="Arial"/>
        <family val="2"/>
      </rPr>
      <t>2</t>
    </r>
    <r>
      <rPr>
        <sz val="10"/>
        <rFont val="Arial"/>
        <family val="2"/>
      </rPr>
      <t>K/W</t>
    </r>
  </si>
  <si>
    <r>
      <t>9,4 W/m</t>
    </r>
    <r>
      <rPr>
        <vertAlign val="superscript"/>
        <sz val="10"/>
        <rFont val="Arial"/>
        <family val="2"/>
      </rPr>
      <t>2</t>
    </r>
    <r>
      <rPr>
        <sz val="10"/>
        <rFont val="Arial"/>
        <family val="2"/>
      </rPr>
      <t>K</t>
    </r>
  </si>
  <si>
    <r>
      <t>6,2 W/m</t>
    </r>
    <r>
      <rPr>
        <vertAlign val="superscript"/>
        <sz val="10"/>
        <rFont val="Arial"/>
        <family val="2"/>
      </rPr>
      <t>2</t>
    </r>
    <r>
      <rPr>
        <sz val="10"/>
        <rFont val="Arial"/>
        <family val="2"/>
      </rPr>
      <t>K</t>
    </r>
  </si>
  <si>
    <t>= coefficient of heat transfer for inner surface of wall,</t>
  </si>
  <si>
    <t>= air-spaces coefficient of heat transfer</t>
  </si>
  <si>
    <t xml:space="preserve">The rate of heat transfer through the element (or wall or layer within a wall) is determined by a combination of factors or variables. These are: The Specific Heat (capacity) of the materials used (c), the size and volume of the element (V), the density (ρ) and hence the mass of material, as well as the accessibility of this thermal capacitance, which is governed by the thermal resistances of the component layers (R) and external surface resistances (h), all contributing to a thermal time constant for the element. </t>
  </si>
  <si>
    <t>∑A</t>
  </si>
  <si>
    <t>Where</t>
  </si>
  <si>
    <t>the volumes of various layers or components of structure (m³)</t>
  </si>
  <si>
    <t>total area of shell (m²)</t>
  </si>
  <si>
    <t>2. Calculation of thermal resistance (R)</t>
  </si>
  <si>
    <t>3. Thermal Capacitance (C )</t>
  </si>
  <si>
    <t>In SANS 204 the heat storing ability of the structure is measured as the CR-value which is described below</t>
  </si>
  <si>
    <t>5. CR-value</t>
  </si>
  <si>
    <t>6. Calculation of thermal capacity</t>
  </si>
  <si>
    <t xml:space="preserve">              ∑A</t>
  </si>
  <si>
    <r>
      <t>C</t>
    </r>
    <r>
      <rPr>
        <vertAlign val="subscript"/>
        <sz val="10"/>
        <rFont val="Arial"/>
        <family val="2"/>
      </rPr>
      <t>1</t>
    </r>
    <r>
      <rPr>
        <sz val="10"/>
        <rFont val="Arial"/>
        <family val="2"/>
      </rPr>
      <t>,..C</t>
    </r>
    <r>
      <rPr>
        <vertAlign val="subscript"/>
        <sz val="10"/>
        <rFont val="Arial"/>
        <family val="2"/>
      </rPr>
      <t>2</t>
    </r>
  </si>
  <si>
    <t>7. Calculation of CR-value in terms of SANS 204</t>
  </si>
  <si>
    <t>CR=</t>
  </si>
  <si>
    <r>
      <t>C</t>
    </r>
    <r>
      <rPr>
        <vertAlign val="subscript"/>
        <sz val="10"/>
        <rFont val="Arial"/>
        <family val="2"/>
      </rPr>
      <t xml:space="preserve">S </t>
    </r>
    <r>
      <rPr>
        <sz val="10"/>
        <rFont val="Arial"/>
        <family val="2"/>
      </rPr>
      <t>=</t>
    </r>
  </si>
  <si>
    <r>
      <t>V</t>
    </r>
    <r>
      <rPr>
        <u/>
        <vertAlign val="subscript"/>
        <sz val="10"/>
        <rFont val="Arial"/>
        <family val="2"/>
      </rPr>
      <t>1</t>
    </r>
    <r>
      <rPr>
        <u/>
        <sz val="10"/>
        <rFont val="Arial"/>
        <family val="2"/>
      </rPr>
      <t>p</t>
    </r>
    <r>
      <rPr>
        <u/>
        <vertAlign val="subscript"/>
        <sz val="10"/>
        <rFont val="Arial"/>
        <family val="2"/>
      </rPr>
      <t>1</t>
    </r>
    <r>
      <rPr>
        <u/>
        <sz val="10"/>
        <rFont val="Arial"/>
        <family val="2"/>
      </rPr>
      <t>c</t>
    </r>
    <r>
      <rPr>
        <u/>
        <vertAlign val="subscript"/>
        <sz val="10"/>
        <rFont val="Arial"/>
        <family val="2"/>
      </rPr>
      <t>1</t>
    </r>
    <r>
      <rPr>
        <u/>
        <sz val="10"/>
        <rFont val="Arial"/>
        <family val="2"/>
      </rPr>
      <t xml:space="preserve">  +  …. V</t>
    </r>
    <r>
      <rPr>
        <u/>
        <vertAlign val="subscript"/>
        <sz val="10"/>
        <rFont val="Arial"/>
        <family val="2"/>
      </rPr>
      <t>n</t>
    </r>
    <r>
      <rPr>
        <u/>
        <sz val="10"/>
        <rFont val="Arial"/>
        <family val="2"/>
      </rPr>
      <t>p</t>
    </r>
    <r>
      <rPr>
        <u/>
        <vertAlign val="subscript"/>
        <sz val="10"/>
        <rFont val="Arial"/>
        <family val="2"/>
      </rPr>
      <t>n</t>
    </r>
    <r>
      <rPr>
        <u/>
        <sz val="10"/>
        <rFont val="Arial"/>
        <family val="2"/>
      </rPr>
      <t>c</t>
    </r>
    <r>
      <rPr>
        <u/>
        <vertAlign val="subscript"/>
        <sz val="10"/>
        <rFont val="Arial"/>
        <family val="2"/>
      </rPr>
      <t xml:space="preserve">n  </t>
    </r>
    <r>
      <rPr>
        <u/>
        <sz val="10"/>
        <rFont val="Arial"/>
        <family val="2"/>
      </rPr>
      <t xml:space="preserve"> kJKm</t>
    </r>
    <r>
      <rPr>
        <u/>
        <vertAlign val="superscript"/>
        <sz val="10"/>
        <rFont val="Arial"/>
        <family val="2"/>
      </rPr>
      <t>-2</t>
    </r>
  </si>
  <si>
    <r>
      <t>V</t>
    </r>
    <r>
      <rPr>
        <vertAlign val="subscript"/>
        <sz val="10"/>
        <rFont val="Arial"/>
        <family val="2"/>
      </rPr>
      <t>1</t>
    </r>
    <r>
      <rPr>
        <sz val="10"/>
        <rFont val="Arial"/>
        <family val="2"/>
      </rPr>
      <t>…V</t>
    </r>
    <r>
      <rPr>
        <vertAlign val="subscript"/>
        <sz val="10"/>
        <rFont val="Arial"/>
        <family val="2"/>
      </rPr>
      <t>n</t>
    </r>
  </si>
  <si>
    <r>
      <t>p</t>
    </r>
    <r>
      <rPr>
        <vertAlign val="subscript"/>
        <sz val="10"/>
        <rFont val="Arial"/>
        <family val="2"/>
      </rPr>
      <t>1,</t>
    </r>
    <r>
      <rPr>
        <sz val="10"/>
        <rFont val="Arial"/>
        <family val="2"/>
      </rPr>
      <t xml:space="preserve"> ..p</t>
    </r>
    <r>
      <rPr>
        <vertAlign val="subscript"/>
        <sz val="10"/>
        <rFont val="Arial"/>
        <family val="2"/>
      </rPr>
      <t>n</t>
    </r>
  </si>
  <si>
    <r>
      <t>mass densities of various components (kg m</t>
    </r>
    <r>
      <rPr>
        <vertAlign val="superscript"/>
        <sz val="10"/>
        <rFont val="Arial"/>
        <family val="2"/>
      </rPr>
      <t>-</t>
    </r>
    <r>
      <rPr>
        <sz val="10"/>
        <rFont val="Arial"/>
        <family val="2"/>
      </rPr>
      <t>³)</t>
    </r>
  </si>
  <si>
    <r>
      <t>specific heats of various components (kJ°C</t>
    </r>
    <r>
      <rPr>
        <vertAlign val="superscript"/>
        <sz val="10"/>
        <rFont val="Arial"/>
        <family val="2"/>
      </rPr>
      <t>-1</t>
    </r>
    <r>
      <rPr>
        <sz val="10"/>
        <rFont val="Arial"/>
        <family val="2"/>
      </rPr>
      <t xml:space="preserve">  kg</t>
    </r>
    <r>
      <rPr>
        <vertAlign val="superscript"/>
        <sz val="10"/>
        <rFont val="Arial"/>
        <family val="2"/>
      </rPr>
      <t>-1</t>
    </r>
    <r>
      <rPr>
        <sz val="10"/>
        <rFont val="Arial"/>
        <family val="2"/>
      </rPr>
      <t>)</t>
    </r>
  </si>
  <si>
    <r>
      <t>(V</t>
    </r>
    <r>
      <rPr>
        <u/>
        <vertAlign val="subscript"/>
        <sz val="10"/>
        <rFont val="Arial"/>
        <family val="2"/>
      </rPr>
      <t>1</t>
    </r>
    <r>
      <rPr>
        <u/>
        <sz val="10"/>
        <rFont val="Arial"/>
        <family val="2"/>
      </rPr>
      <t>p</t>
    </r>
    <r>
      <rPr>
        <u/>
        <vertAlign val="subscript"/>
        <sz val="10"/>
        <rFont val="Arial"/>
        <family val="2"/>
      </rPr>
      <t>1</t>
    </r>
    <r>
      <rPr>
        <u/>
        <sz val="10"/>
        <rFont val="Arial"/>
        <family val="2"/>
      </rPr>
      <t>c</t>
    </r>
    <r>
      <rPr>
        <u/>
        <vertAlign val="subscript"/>
        <sz val="10"/>
        <rFont val="Arial"/>
        <family val="2"/>
      </rPr>
      <t>1</t>
    </r>
    <r>
      <rPr>
        <u/>
        <sz val="10"/>
        <rFont val="Arial"/>
        <family val="2"/>
      </rPr>
      <t xml:space="preserve"> + …. + V</t>
    </r>
    <r>
      <rPr>
        <u/>
        <vertAlign val="subscript"/>
        <sz val="10"/>
        <rFont val="Arial"/>
        <family val="2"/>
      </rPr>
      <t>n</t>
    </r>
    <r>
      <rPr>
        <u/>
        <sz val="10"/>
        <rFont val="Arial"/>
        <family val="2"/>
      </rPr>
      <t>p</t>
    </r>
    <r>
      <rPr>
        <u/>
        <vertAlign val="subscript"/>
        <sz val="10"/>
        <rFont val="Arial"/>
        <family val="2"/>
      </rPr>
      <t>n</t>
    </r>
    <r>
      <rPr>
        <u/>
        <sz val="10"/>
        <rFont val="Arial"/>
        <family val="2"/>
      </rPr>
      <t>c</t>
    </r>
    <r>
      <rPr>
        <u/>
        <vertAlign val="subscript"/>
        <sz val="10"/>
        <rFont val="Arial"/>
        <family val="2"/>
      </rPr>
      <t>n</t>
    </r>
    <r>
      <rPr>
        <u/>
        <sz val="10"/>
        <rFont val="Arial"/>
        <family val="2"/>
      </rPr>
      <t>)</t>
    </r>
  </si>
  <si>
    <t xml:space="preserve">The thermal capacity is the sum of the thermal capacity of the building elements divided by the total area of all the elements </t>
  </si>
  <si>
    <t>The average thermal resistance of the shell is the weighted average of the various R-values of the elements or the inverse of the average U-value of the building shell.</t>
  </si>
  <si>
    <t>Where:</t>
  </si>
  <si>
    <r>
      <t>U</t>
    </r>
    <r>
      <rPr>
        <vertAlign val="subscript"/>
        <sz val="10"/>
        <rFont val="Arial"/>
        <family val="2"/>
      </rPr>
      <t>n</t>
    </r>
  </si>
  <si>
    <t>and</t>
  </si>
  <si>
    <r>
      <t>= 1</t>
    </r>
    <r>
      <rPr>
        <sz val="10"/>
        <rFont val="Arial"/>
        <family val="2"/>
      </rPr>
      <t>/R</t>
    </r>
    <r>
      <rPr>
        <vertAlign val="subscript"/>
        <sz val="10"/>
        <rFont val="Arial"/>
        <family val="2"/>
      </rPr>
      <t>n</t>
    </r>
  </si>
  <si>
    <r>
      <t xml:space="preserve">= </t>
    </r>
    <r>
      <rPr>
        <u/>
        <sz val="10"/>
        <rFont val="Arial"/>
        <family val="2"/>
      </rPr>
      <t>A</t>
    </r>
    <r>
      <rPr>
        <u/>
        <vertAlign val="subscript"/>
        <sz val="10"/>
        <rFont val="Arial"/>
        <family val="2"/>
      </rPr>
      <t xml:space="preserve">1 </t>
    </r>
    <r>
      <rPr>
        <u/>
        <sz val="10"/>
        <rFont val="Arial"/>
        <family val="2"/>
      </rPr>
      <t>x U</t>
    </r>
    <r>
      <rPr>
        <u/>
        <vertAlign val="subscript"/>
        <sz val="10"/>
        <rFont val="Arial"/>
        <family val="2"/>
      </rPr>
      <t>1</t>
    </r>
    <r>
      <rPr>
        <u/>
        <sz val="10"/>
        <rFont val="Arial"/>
        <family val="2"/>
      </rPr>
      <t xml:space="preserve"> + ...A</t>
    </r>
    <r>
      <rPr>
        <u/>
        <vertAlign val="subscript"/>
        <sz val="10"/>
        <rFont val="Arial"/>
        <family val="2"/>
      </rPr>
      <t>n</t>
    </r>
    <r>
      <rPr>
        <u/>
        <sz val="10"/>
        <rFont val="Arial"/>
        <family val="2"/>
      </rPr>
      <t>/R</t>
    </r>
    <r>
      <rPr>
        <u/>
        <vertAlign val="subscript"/>
        <sz val="10"/>
        <rFont val="Arial"/>
        <family val="2"/>
      </rPr>
      <t>n</t>
    </r>
  </si>
  <si>
    <r>
      <t>U</t>
    </r>
    <r>
      <rPr>
        <vertAlign val="subscript"/>
        <sz val="10"/>
        <rFont val="Arial"/>
        <family val="2"/>
      </rPr>
      <t>Average</t>
    </r>
  </si>
  <si>
    <r>
      <t>=1/U</t>
    </r>
    <r>
      <rPr>
        <vertAlign val="subscript"/>
        <sz val="10"/>
        <rFont val="Arial"/>
        <family val="2"/>
      </rPr>
      <t>Average</t>
    </r>
  </si>
  <si>
    <r>
      <t>R</t>
    </r>
    <r>
      <rPr>
        <vertAlign val="subscript"/>
        <sz val="10"/>
        <rFont val="Arial"/>
        <family val="2"/>
      </rPr>
      <t>S</t>
    </r>
  </si>
  <si>
    <t>Outside surface coefficient</t>
  </si>
  <si>
    <t>Outer plaster or rendering</t>
  </si>
  <si>
    <t>Outer thermal insulation</t>
  </si>
  <si>
    <t>Outer masonry or structural element</t>
  </si>
  <si>
    <t>Outer air space</t>
  </si>
  <si>
    <t>Mid-wall thermal insulation</t>
  </si>
  <si>
    <t>Mid-wall masory or structural element</t>
  </si>
  <si>
    <t>Inner wall thermal insulation</t>
  </si>
  <si>
    <t>Inner masonry or structural element</t>
  </si>
  <si>
    <t>Inner liner insulation</t>
  </si>
  <si>
    <t>Inner liner or partitioning</t>
  </si>
  <si>
    <t>Inner plaster or rendering</t>
  </si>
  <si>
    <t>Inner wall air-space</t>
  </si>
  <si>
    <t>Layer thickness</t>
  </si>
  <si>
    <t>Inner surface coefficient</t>
  </si>
  <si>
    <t>Wall elements</t>
  </si>
  <si>
    <t>Polymeric mastic with reinforcement</t>
  </si>
  <si>
    <t>Sand cement mixture - painted</t>
  </si>
  <si>
    <t>Exterior paint or polymeric mastic</t>
  </si>
  <si>
    <t xml:space="preserve">Mineral fibre </t>
  </si>
  <si>
    <t>Extruded polystyrene</t>
  </si>
  <si>
    <t>Phenolic or Polyisocyanate foams</t>
  </si>
  <si>
    <t>Expanded polystyrene</t>
  </si>
  <si>
    <t>Specific heat</t>
  </si>
  <si>
    <t>Thermal conductivity</t>
  </si>
  <si>
    <t>Air spaces</t>
  </si>
  <si>
    <t>Less than 50mm</t>
  </si>
  <si>
    <t>Less than 50mm with foil liners</t>
  </si>
  <si>
    <t>Lightweight brickwork</t>
  </si>
  <si>
    <t>Plasters or rendering</t>
  </si>
  <si>
    <t>Thermal insulation</t>
  </si>
  <si>
    <t>Materials &amp; elements data base</t>
  </si>
  <si>
    <t>Brickwork &amp; structural elements</t>
  </si>
  <si>
    <t>Concrete</t>
  </si>
  <si>
    <t>Internal liners</t>
  </si>
  <si>
    <t>Orientated strand board</t>
  </si>
  <si>
    <t>Plasterboard</t>
  </si>
  <si>
    <t>Softboard</t>
  </si>
  <si>
    <t>Heavyweight brickwork &amp; face brick</t>
  </si>
  <si>
    <t>Cement mortar</t>
  </si>
  <si>
    <t>Common bricks</t>
  </si>
  <si>
    <t>None</t>
  </si>
  <si>
    <t>Notes for users:</t>
  </si>
  <si>
    <t>Outside structural element</t>
  </si>
  <si>
    <t>Mid wall structural element</t>
  </si>
  <si>
    <t>Midwall insulation</t>
  </si>
  <si>
    <t>Inner Structural element</t>
  </si>
  <si>
    <t>Mid wall outer air space</t>
  </si>
  <si>
    <t>Mid wall inner air space</t>
  </si>
  <si>
    <t>Outer wall cavity Insulation</t>
  </si>
  <si>
    <t>Inner air cavity</t>
  </si>
  <si>
    <t>Inner insulation liner</t>
  </si>
  <si>
    <t>Inner air-space</t>
  </si>
  <si>
    <t>This model can handle up to 15 wall elements or air-spaces which should be selected below:</t>
  </si>
  <si>
    <t>(Millimeters)</t>
  </si>
  <si>
    <t>?</t>
  </si>
  <si>
    <t>Inner emisivity</t>
  </si>
  <si>
    <t>Air space temperature</t>
  </si>
  <si>
    <t>Inner mid wall cavity</t>
  </si>
  <si>
    <t>Inner liner board</t>
  </si>
  <si>
    <t>m2K/W</t>
  </si>
  <si>
    <t xml:space="preserve">R-value and CR-value calculator </t>
  </si>
  <si>
    <t>4. Calculation of heat storing capacity of a structure</t>
  </si>
  <si>
    <t xml:space="preserve">It is convenient to express the heat-storing capacity of the shell in terms of the building shell area, i.e. external walls as these are generally the major contributors to the total capacity, and are unlikely to be compromised by wall covering as may be the case for the floors of buildings. </t>
  </si>
  <si>
    <t>The calculation of CR-value of the shell of the strucure for the purposes of SANS 204 is simply to multiply the R-value by the C-value and this we refer to as the CR-value.</t>
  </si>
  <si>
    <r>
      <t xml:space="preserve">Theory and explanatory notes:                                                                                            </t>
    </r>
    <r>
      <rPr>
        <i/>
        <sz val="12"/>
        <rFont val="Arial"/>
        <family val="2"/>
      </rPr>
      <t/>
    </r>
  </si>
  <si>
    <t>If you wish to use the R-value or CR-value calculator move to the next tab.</t>
  </si>
  <si>
    <t xml:space="preserve">The internal and external surface heat transfer coefficients are pre-entered </t>
  </si>
  <si>
    <t>Earlier figures</t>
  </si>
  <si>
    <t>R-value for the wall</t>
  </si>
  <si>
    <t>C-value for the wall</t>
  </si>
  <si>
    <t>CR-value for the wall</t>
  </si>
  <si>
    <t>Hours</t>
  </si>
  <si>
    <t>1. Regulatory requirements is South Africa</t>
  </si>
  <si>
    <t>(ii) Masonry walls will comply if they comprise of a double brick construction or through the wall 150mm hollow concrete block which are plastered internally.</t>
  </si>
  <si>
    <r>
      <t>(iii) Other masonry walls should have an R-value which is greater than 0.35m</t>
    </r>
    <r>
      <rPr>
        <vertAlign val="superscript"/>
        <sz val="10"/>
        <rFont val="Arial"/>
        <family val="2"/>
      </rPr>
      <t>2</t>
    </r>
    <r>
      <rPr>
        <sz val="10"/>
        <rFont val="Arial"/>
        <family val="2"/>
      </rPr>
      <t>K/W.</t>
    </r>
  </si>
  <si>
    <r>
      <t>(i) Non-masonry walls should have an R-value of not less than either 1.9 or 2.2m</t>
    </r>
    <r>
      <rPr>
        <vertAlign val="superscript"/>
        <sz val="10"/>
        <rFont val="Arial"/>
        <family val="2"/>
      </rPr>
      <t>2</t>
    </r>
    <r>
      <rPr>
        <sz val="10"/>
        <rFont val="Arial"/>
        <family val="2"/>
      </rPr>
      <t>K/W depending on the geographic location of the structure</t>
    </r>
  </si>
  <si>
    <t>The calculation of the heat-storing capacity of the structure as a whole is complicated by the position of any high mass element relative to any possible insulation which might prevent that mass from accepting heat or giving it up to the internal environment when it is required for comfort. In its simplest form the thermal mass is the product of the volume of an element multiplied by the density of the material times the specific heat of the material, being the amount of heat necessary to change a unit mass of a substance by one degree K in temperature.</t>
  </si>
  <si>
    <t>The factor of 0.2777 is to convert the units from seconds to hours.</t>
  </si>
  <si>
    <t>Cs * Rs* 0.2777</t>
  </si>
  <si>
    <r>
      <t>(A</t>
    </r>
    <r>
      <rPr>
        <vertAlign val="subscript"/>
        <sz val="10"/>
        <rFont val="Arial"/>
        <family val="2"/>
      </rPr>
      <t>1</t>
    </r>
    <r>
      <rPr>
        <sz val="10"/>
        <rFont val="Arial"/>
        <family val="2"/>
      </rPr>
      <t xml:space="preserve">    + …. + A</t>
    </r>
    <r>
      <rPr>
        <vertAlign val="subscript"/>
        <sz val="10"/>
        <rFont val="Arial"/>
        <family val="2"/>
      </rPr>
      <t>n</t>
    </r>
    <r>
      <rPr>
        <sz val="10"/>
        <rFont val="Arial"/>
        <family val="2"/>
      </rPr>
      <t xml:space="preserve"> )</t>
    </r>
  </si>
  <si>
    <t xml:space="preserve">The thermal resistance of walls in many types of building in South Africa are required to be in excess of certain mandatory levels for purposes of the revised National Building Regulations and  SANS 10400XA. </t>
  </si>
  <si>
    <t>In the SANS 204 Energy Efficiency in buildings standard, a performance requirement for walling is set out which ensures a higher level of energy efficiency, amdit is recommended this be used as a basis for the rational design of walls.</t>
  </si>
  <si>
    <t>The thermal resistance of a building element or materials provides that the flow of heat (always from hot to cold temperature) is impeded. This impedance is measured in terms of the total R-value, which is the sum of all the component R-values of the various materials, the inner and outer air surfaces and any airspaces that make up the composite building element.</t>
  </si>
  <si>
    <t>R = The total thermal resistance of the wall</t>
  </si>
  <si>
    <t xml:space="preserve">= coefficient of heat transfer for outer surface of wall </t>
  </si>
  <si>
    <t xml:space="preserve">As daily temperatures fluctuate externally and as the building shell becomes exposed to solar radiation and then outward radiation at night-time, the surface temperature of an external wall will also fluctuate. In winter (heating) conditions the heat of the day can usefully contribute to maintaining internal temperatures in the comfort zone, as some portion of the heat gain is passed through the wall, often with a lag in time in which case this heat arrives at a useful time when the building is being heated. This serves to reduce the overall heating requirement if the building is occupied and heated at night. Similarly in the hot season night-time, walls can create a heat sink which will absorb unwanted heat during the day. This physical property is known as the thermal capacitance (C) </t>
  </si>
  <si>
    <t>For the purposes of SANS204 a table of requirements has been set out in terms of a simplified CR-value for each climatic region of South Africa and for various occupancies. This is the product of the themal capacity and the thermal resistance. The weighting of the elements in terms of their position in the wall relative to the heat source is excluded from the calculation.</t>
  </si>
  <si>
    <t xml:space="preserve">The resultant output is displayed across in the input section </t>
  </si>
  <si>
    <t>Select the material</t>
  </si>
  <si>
    <t>¯</t>
  </si>
  <si>
    <r>
      <t>m</t>
    </r>
    <r>
      <rPr>
        <vertAlign val="superscript"/>
        <sz val="10"/>
        <rFont val="Arial"/>
        <family val="2"/>
      </rPr>
      <t>2</t>
    </r>
    <r>
      <rPr>
        <sz val="10"/>
        <rFont val="Arial"/>
        <family val="2"/>
      </rPr>
      <t>K/W</t>
    </r>
  </si>
  <si>
    <r>
      <t>kJ/m</t>
    </r>
    <r>
      <rPr>
        <vertAlign val="superscript"/>
        <sz val="10"/>
        <rFont val="Arial"/>
        <family val="2"/>
      </rPr>
      <t>2</t>
    </r>
    <r>
      <rPr>
        <sz val="10"/>
        <rFont val="Arial"/>
        <family val="2"/>
      </rPr>
      <t>K</t>
    </r>
  </si>
  <si>
    <t>→</t>
  </si>
  <si>
    <t>Results</t>
  </si>
  <si>
    <t>Inputs</t>
  </si>
  <si>
    <t>First click the yellow box and then a dropddown icon will appear.</t>
  </si>
  <si>
    <r>
      <t>If a layer is not required in the wall leave the selection on "</t>
    </r>
    <r>
      <rPr>
        <b/>
        <sz val="10"/>
        <rFont val="Arial"/>
        <family val="2"/>
      </rPr>
      <t>None"</t>
    </r>
    <r>
      <rPr>
        <sz val="10"/>
        <rFont val="Arial"/>
        <family val="2"/>
      </rPr>
      <t xml:space="preserve"> with zero thickness </t>
    </r>
  </si>
  <si>
    <t>Select the material from the dropdown list of options, then enter the thickness of the material</t>
  </si>
  <si>
    <t>Start at the top - enter layers from outside to inside in the material selection field.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</si>
</sst>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26" x14ac:knownFonts="1">
    <font>
      <sz val="10"/>
      <name val="Arial"/>
    </font>
    <font>
      <sz val="10"/>
      <name val="Arial"/>
    </font>
    <font>
      <sz val="8"/>
      <name val="Arial"/>
      <family val="2"/>
    </font>
    <font>
      <vertAlign val="subscript"/>
      <sz val="10"/>
      <name val="Arial"/>
      <family val="2"/>
    </font>
    <font>
      <vertAlign val="superscript"/>
      <sz val="8"/>
      <name val="Arial"/>
      <family val="2"/>
    </font>
    <font>
      <b/>
      <sz val="10"/>
      <name val="Arial"/>
      <family val="2"/>
    </font>
    <font>
      <b/>
      <sz val="12"/>
      <name val="Arial"/>
      <family val="2"/>
    </font>
    <font>
      <u/>
      <sz val="10"/>
      <name val="Arial"/>
      <family val="2"/>
    </font>
    <font>
      <sz val="10"/>
      <name val="Arial"/>
      <family val="2"/>
    </font>
    <font>
      <u/>
      <sz val="10"/>
      <name val="Arial"/>
      <family val="2"/>
    </font>
    <font>
      <sz val="12"/>
      <name val="Arial Unicode MS"/>
      <family val="2"/>
    </font>
    <font>
      <vertAlign val="subscript"/>
      <sz val="10"/>
      <name val="Calibri"/>
      <family val="2"/>
    </font>
    <font>
      <sz val="10"/>
      <name val="Calibri"/>
      <family val="2"/>
    </font>
    <font>
      <b/>
      <sz val="11"/>
      <name val="Arial"/>
      <family val="2"/>
    </font>
    <font>
      <b/>
      <sz val="14"/>
      <name val="Arial"/>
      <family val="2"/>
    </font>
    <font>
      <sz val="11"/>
      <name val="Arial"/>
      <family val="2"/>
    </font>
    <font>
      <vertAlign val="superscript"/>
      <sz val="10"/>
      <name val="Arial"/>
      <family val="2"/>
    </font>
    <font>
      <i/>
      <sz val="12"/>
      <name val="Arial"/>
      <family val="2"/>
    </font>
    <font>
      <u/>
      <vertAlign val="subscript"/>
      <sz val="10"/>
      <name val="Arial"/>
      <family val="2"/>
    </font>
    <font>
      <u/>
      <vertAlign val="superscript"/>
      <sz val="10"/>
      <name val="Arial"/>
      <family val="2"/>
    </font>
    <font>
      <i/>
      <sz val="11"/>
      <color rgb="FF7F7F7F"/>
      <name val="Calibri"/>
      <family val="2"/>
      <scheme val="minor"/>
    </font>
    <font>
      <sz val="10"/>
      <color theme="0"/>
      <name val="Arial"/>
      <family val="2"/>
    </font>
    <font>
      <sz val="10"/>
      <name val="Symbol"/>
      <family val="1"/>
      <charset val="2"/>
    </font>
    <font>
      <b/>
      <i/>
      <sz val="10"/>
      <name val="Arial"/>
      <family val="2"/>
    </font>
    <font>
      <sz val="18"/>
      <name val="Calibri"/>
      <family val="2"/>
    </font>
    <font>
      <i/>
      <sz val="9"/>
      <color rgb="FF7F7F7F"/>
      <name val="Calibri"/>
      <family val="2"/>
      <scheme val="minor"/>
    </font>
  </fonts>
  <fills count="9">
    <fill>
      <patternFill patternType="none"/>
    </fill>
    <fill>
      <patternFill patternType="gray125"/>
    </fill>
    <fill>
      <patternFill patternType="solid">
        <fgColor indexed="42"/>
        <bgColor indexed="64"/>
      </patternFill>
    </fill>
    <fill>
      <patternFill patternType="solid">
        <fgColor indexed="47"/>
        <bgColor indexed="64"/>
      </patternFill>
    </fill>
    <fill>
      <patternFill patternType="solid">
        <fgColor indexed="13"/>
        <bgColor indexed="64"/>
      </patternFill>
    </fill>
    <fill>
      <patternFill patternType="solid">
        <fgColor rgb="FFFFFF00"/>
        <bgColor indexed="64"/>
      </patternFill>
    </fill>
    <fill>
      <patternFill patternType="solid">
        <fgColor rgb="FFFF0000"/>
        <bgColor indexed="64"/>
      </patternFill>
    </fill>
    <fill>
      <patternFill patternType="solid">
        <fgColor rgb="FF92D050"/>
        <bgColor indexed="64"/>
      </patternFill>
    </fill>
    <fill>
      <patternFill patternType="solid">
        <fgColor rgb="FFC00000"/>
        <bgColor indexed="64"/>
      </patternFill>
    </fill>
  </fills>
  <borders count="3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style="thin">
        <color indexed="64"/>
      </left>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0" fontId="20" fillId="0" borderId="0" applyNumberFormat="0" applyFill="0" applyBorder="0" applyAlignment="0" applyProtection="0"/>
  </cellStyleXfs>
  <cellXfs count="193">
    <xf numFmtId="0" fontId="0" fillId="0" borderId="0" xfId="0"/>
    <xf numFmtId="0" fontId="0" fillId="0" borderId="0" xfId="0"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0"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2" borderId="8" xfId="0" applyFill="1" applyBorder="1" applyAlignment="1">
      <alignment horizontal="center"/>
    </xf>
    <xf numFmtId="0" fontId="0" fillId="2" borderId="9" xfId="0" applyFill="1" applyBorder="1" applyAlignment="1">
      <alignment horizontal="center"/>
    </xf>
    <xf numFmtId="0" fontId="0" fillId="0" borderId="0" xfId="0" applyFill="1" applyBorder="1" applyAlignment="1">
      <alignment horizontal="center"/>
    </xf>
    <xf numFmtId="2" fontId="0" fillId="0" borderId="0" xfId="0" applyNumberFormat="1" applyBorder="1" applyAlignment="1">
      <alignment horizontal="center"/>
    </xf>
    <xf numFmtId="0" fontId="0" fillId="3" borderId="10" xfId="0" applyFill="1" applyBorder="1" applyAlignment="1">
      <alignment horizontal="center"/>
    </xf>
    <xf numFmtId="0" fontId="0" fillId="3" borderId="11" xfId="0" applyFill="1" applyBorder="1" applyAlignment="1">
      <alignment horizontal="center"/>
    </xf>
    <xf numFmtId="0" fontId="0" fillId="3" borderId="12" xfId="0" applyFill="1" applyBorder="1" applyAlignment="1">
      <alignment horizontal="center"/>
    </xf>
    <xf numFmtId="2" fontId="0" fillId="0" borderId="2" xfId="0" applyNumberFormat="1" applyBorder="1" applyAlignment="1">
      <alignment horizontal="center"/>
    </xf>
    <xf numFmtId="0" fontId="0" fillId="0" borderId="6" xfId="0" applyFill="1" applyBorder="1" applyAlignment="1">
      <alignment horizontal="center"/>
    </xf>
    <xf numFmtId="2" fontId="0" fillId="0" borderId="6" xfId="0" applyNumberFormat="1" applyBorder="1" applyAlignment="1">
      <alignment horizontal="center"/>
    </xf>
    <xf numFmtId="9" fontId="0" fillId="0" borderId="13" xfId="1" applyFont="1" applyBorder="1" applyAlignment="1">
      <alignment horizontal="center"/>
    </xf>
    <xf numFmtId="9" fontId="0" fillId="0" borderId="7" xfId="1" applyFont="1" applyBorder="1" applyAlignment="1">
      <alignment horizontal="center"/>
    </xf>
    <xf numFmtId="164" fontId="0" fillId="0" borderId="13" xfId="1" applyNumberFormat="1" applyFont="1" applyBorder="1" applyAlignment="1">
      <alignment horizontal="center"/>
    </xf>
    <xf numFmtId="0" fontId="2" fillId="0" borderId="2" xfId="0" applyFont="1" applyFill="1" applyBorder="1" applyAlignment="1">
      <alignment horizontal="center"/>
    </xf>
    <xf numFmtId="0" fontId="2" fillId="0" borderId="0" xfId="0" applyFont="1" applyFill="1" applyBorder="1" applyAlignment="1">
      <alignment horizontal="center"/>
    </xf>
    <xf numFmtId="0" fontId="2" fillId="0" borderId="6" xfId="0" applyFont="1" applyFill="1" applyBorder="1" applyAlignment="1">
      <alignment horizontal="center"/>
    </xf>
    <xf numFmtId="0" fontId="2" fillId="0" borderId="2" xfId="0" applyFont="1" applyBorder="1" applyAlignment="1">
      <alignment horizontal="center"/>
    </xf>
    <xf numFmtId="0" fontId="2" fillId="0" borderId="0" xfId="0" applyFont="1" applyBorder="1" applyAlignment="1">
      <alignment horizontal="center"/>
    </xf>
    <xf numFmtId="0" fontId="2" fillId="0" borderId="6" xfId="0" applyFont="1" applyBorder="1" applyAlignment="1">
      <alignment horizontal="center"/>
    </xf>
    <xf numFmtId="2" fontId="0" fillId="0" borderId="0" xfId="0" applyNumberFormat="1" applyAlignment="1">
      <alignment horizontal="center"/>
    </xf>
    <xf numFmtId="0" fontId="7" fillId="0" borderId="0" xfId="0" applyFont="1" applyFill="1" applyBorder="1" applyAlignment="1">
      <alignment horizontal="center"/>
    </xf>
    <xf numFmtId="0" fontId="8" fillId="0" borderId="0" xfId="0" applyFont="1" applyFill="1" applyBorder="1" applyAlignment="1">
      <alignment horizontal="center"/>
    </xf>
    <xf numFmtId="0" fontId="8" fillId="0" borderId="6" xfId="0" applyFont="1" applyFill="1" applyBorder="1" applyAlignment="1">
      <alignment horizontal="center"/>
    </xf>
    <xf numFmtId="0" fontId="0" fillId="0" borderId="13" xfId="0" applyBorder="1" applyAlignment="1">
      <alignment horizontal="center"/>
    </xf>
    <xf numFmtId="165" fontId="0" fillId="0" borderId="0" xfId="0" applyNumberFormat="1" applyBorder="1" applyAlignment="1">
      <alignment horizontal="center"/>
    </xf>
    <xf numFmtId="0" fontId="8" fillId="0" borderId="0" xfId="0" applyFont="1"/>
    <xf numFmtId="0" fontId="10" fillId="0" borderId="0" xfId="0" applyFont="1"/>
    <xf numFmtId="2" fontId="8" fillId="0" borderId="0" xfId="0" applyNumberFormat="1" applyFont="1"/>
    <xf numFmtId="0" fontId="0" fillId="0" borderId="5" xfId="0" applyFill="1" applyBorder="1" applyAlignment="1">
      <alignment horizontal="left"/>
    </xf>
    <xf numFmtId="0" fontId="0" fillId="0" borderId="6" xfId="0" applyFill="1" applyBorder="1" applyAlignment="1">
      <alignment horizontal="left"/>
    </xf>
    <xf numFmtId="0" fontId="8" fillId="0" borderId="4" xfId="0" applyFont="1" applyBorder="1" applyAlignment="1">
      <alignment horizontal="left"/>
    </xf>
    <xf numFmtId="0" fontId="0" fillId="0" borderId="0" xfId="0" applyBorder="1"/>
    <xf numFmtId="0" fontId="0" fillId="0" borderId="13" xfId="0" applyBorder="1"/>
    <xf numFmtId="2" fontId="8" fillId="0" borderId="0" xfId="0" applyNumberFormat="1" applyFont="1" applyBorder="1" applyAlignment="1">
      <alignment horizontal="center"/>
    </xf>
    <xf numFmtId="0" fontId="8" fillId="0" borderId="2" xfId="0" applyFont="1" applyBorder="1" applyAlignment="1">
      <alignment horizontal="center"/>
    </xf>
    <xf numFmtId="0" fontId="8" fillId="0" borderId="0" xfId="0" applyFont="1" applyBorder="1" applyAlignment="1">
      <alignment horizontal="center"/>
    </xf>
    <xf numFmtId="164" fontId="0" fillId="0" borderId="0" xfId="0" applyNumberFormat="1"/>
    <xf numFmtId="0" fontId="8" fillId="0" borderId="6" xfId="0" applyFont="1" applyBorder="1" applyAlignment="1">
      <alignment horizontal="center"/>
    </xf>
    <xf numFmtId="0" fontId="12" fillId="0" borderId="3" xfId="0" applyFont="1" applyBorder="1" applyAlignment="1">
      <alignment horizontal="center"/>
    </xf>
    <xf numFmtId="0" fontId="12" fillId="0" borderId="13" xfId="0" applyFont="1" applyBorder="1" applyAlignment="1">
      <alignment horizontal="center"/>
    </xf>
    <xf numFmtId="0" fontId="12" fillId="0" borderId="7" xfId="0" applyFont="1" applyBorder="1" applyAlignment="1">
      <alignment horizontal="center"/>
    </xf>
    <xf numFmtId="0" fontId="8" fillId="0" borderId="16" xfId="0" applyFont="1" applyFill="1" applyBorder="1" applyAlignment="1">
      <alignment horizontal="center"/>
    </xf>
    <xf numFmtId="164" fontId="8" fillId="0" borderId="0" xfId="1" applyNumberFormat="1" applyFont="1" applyFill="1" applyBorder="1" applyAlignment="1">
      <alignment horizontal="center"/>
    </xf>
    <xf numFmtId="0" fontId="7" fillId="0" borderId="0" xfId="0" applyFont="1" applyBorder="1"/>
    <xf numFmtId="0" fontId="9" fillId="0" borderId="0" xfId="0" applyFont="1" applyFill="1" applyBorder="1" applyAlignment="1">
      <alignment horizontal="center"/>
    </xf>
    <xf numFmtId="0" fontId="0" fillId="0" borderId="18" xfId="0" applyFont="1" applyFill="1" applyBorder="1" applyAlignment="1">
      <alignment horizontal="left"/>
    </xf>
    <xf numFmtId="0" fontId="0" fillId="0" borderId="19" xfId="0" applyBorder="1"/>
    <xf numFmtId="0" fontId="0" fillId="0" borderId="20" xfId="0" applyBorder="1"/>
    <xf numFmtId="0" fontId="8" fillId="0" borderId="0" xfId="0" applyFont="1" applyAlignment="1">
      <alignment horizontal="center"/>
    </xf>
    <xf numFmtId="0" fontId="8" fillId="0" borderId="0" xfId="0" applyFont="1" applyAlignment="1">
      <alignment horizontal="left"/>
    </xf>
    <xf numFmtId="0" fontId="0" fillId="0" borderId="0" xfId="0" applyFill="1"/>
    <xf numFmtId="0" fontId="0" fillId="0" borderId="2" xfId="0" applyBorder="1"/>
    <xf numFmtId="0" fontId="10" fillId="0" borderId="4" xfId="0" applyFont="1" applyBorder="1"/>
    <xf numFmtId="0" fontId="0" fillId="0" borderId="1" xfId="0" applyBorder="1"/>
    <xf numFmtId="0" fontId="0" fillId="0" borderId="4" xfId="0" applyBorder="1"/>
    <xf numFmtId="0" fontId="0" fillId="0" borderId="21" xfId="0" applyBorder="1" applyAlignment="1">
      <alignment wrapText="1"/>
    </xf>
    <xf numFmtId="0" fontId="0" fillId="0" borderId="21" xfId="0" applyBorder="1"/>
    <xf numFmtId="0" fontId="0" fillId="0" borderId="22" xfId="0" applyBorder="1"/>
    <xf numFmtId="0" fontId="0" fillId="0" borderId="23" xfId="0" applyBorder="1" applyAlignment="1">
      <alignment horizontal="center"/>
    </xf>
    <xf numFmtId="0" fontId="0" fillId="0" borderId="24" xfId="0" applyBorder="1" applyAlignment="1">
      <alignment horizontal="center"/>
    </xf>
    <xf numFmtId="0" fontId="0" fillId="0" borderId="25" xfId="0" applyBorder="1" applyAlignment="1">
      <alignment horizontal="center"/>
    </xf>
    <xf numFmtId="0" fontId="0" fillId="0" borderId="26" xfId="0" applyBorder="1"/>
    <xf numFmtId="0" fontId="0" fillId="0" borderId="27" xfId="0" applyBorder="1"/>
    <xf numFmtId="0" fontId="0" fillId="0" borderId="28" xfId="0" applyBorder="1"/>
    <xf numFmtId="2" fontId="0" fillId="6" borderId="17" xfId="0" applyNumberFormat="1" applyFill="1" applyBorder="1"/>
    <xf numFmtId="0" fontId="13" fillId="0" borderId="18" xfId="0" applyFont="1" applyBorder="1"/>
    <xf numFmtId="0" fontId="8" fillId="0" borderId="1" xfId="0" applyFont="1" applyBorder="1" applyAlignment="1">
      <alignment horizontal="center"/>
    </xf>
    <xf numFmtId="0" fontId="8" fillId="0" borderId="4" xfId="0" applyFont="1" applyBorder="1"/>
    <xf numFmtId="0" fontId="8" fillId="0" borderId="5" xfId="0" applyFont="1" applyBorder="1"/>
    <xf numFmtId="0" fontId="8" fillId="0" borderId="23" xfId="0" applyFont="1" applyBorder="1" applyAlignment="1">
      <alignment horizontal="center"/>
    </xf>
    <xf numFmtId="0" fontId="0" fillId="0" borderId="24" xfId="0" applyBorder="1"/>
    <xf numFmtId="0" fontId="0" fillId="0" borderId="29" xfId="0" applyBorder="1"/>
    <xf numFmtId="2" fontId="0" fillId="6" borderId="24" xfId="0" applyNumberFormat="1" applyFill="1" applyBorder="1"/>
    <xf numFmtId="2" fontId="0" fillId="6" borderId="29" xfId="0" applyNumberFormat="1" applyFill="1" applyBorder="1"/>
    <xf numFmtId="1" fontId="0" fillId="0" borderId="30" xfId="0" applyNumberFormat="1" applyBorder="1"/>
    <xf numFmtId="0" fontId="0" fillId="0" borderId="2" xfId="0" applyBorder="1" applyAlignment="1">
      <alignment horizontal="center" vertical="center" wrapText="1"/>
    </xf>
    <xf numFmtId="0" fontId="0" fillId="0" borderId="0" xfId="0" applyBorder="1" applyAlignment="1">
      <alignment horizontal="center" vertical="center" wrapText="1"/>
    </xf>
    <xf numFmtId="0" fontId="0" fillId="0" borderId="6" xfId="0" applyBorder="1" applyAlignment="1">
      <alignment horizontal="center" vertical="center" wrapText="1"/>
    </xf>
    <xf numFmtId="0" fontId="8" fillId="0" borderId="0" xfId="0" applyFont="1" applyAlignment="1">
      <alignment wrapText="1"/>
    </xf>
    <xf numFmtId="0" fontId="6" fillId="0" borderId="0" xfId="0" applyFont="1"/>
    <xf numFmtId="0" fontId="6" fillId="0" borderId="0" xfId="0" applyFont="1" applyAlignment="1">
      <alignment vertical="top"/>
    </xf>
    <xf numFmtId="0" fontId="14" fillId="0" borderId="0" xfId="0" applyFont="1"/>
    <xf numFmtId="0" fontId="8" fillId="0" borderId="0" xfId="0" applyFont="1" applyAlignment="1">
      <alignment vertical="center" wrapText="1"/>
    </xf>
    <xf numFmtId="0" fontId="15" fillId="0" borderId="0" xfId="0" applyFont="1"/>
    <xf numFmtId="0" fontId="15" fillId="0" borderId="0" xfId="0" applyFont="1" applyAlignment="1">
      <alignment vertical="center"/>
    </xf>
    <xf numFmtId="0" fontId="6" fillId="0" borderId="0" xfId="0" applyFont="1" applyAlignment="1">
      <alignment vertical="top" wrapText="1"/>
    </xf>
    <xf numFmtId="0" fontId="8" fillId="0" borderId="0" xfId="0" quotePrefix="1" applyFont="1"/>
    <xf numFmtId="0" fontId="13" fillId="0" borderId="0" xfId="0" applyFont="1" applyAlignment="1">
      <alignment vertical="center"/>
    </xf>
    <xf numFmtId="0" fontId="6" fillId="0" borderId="0" xfId="0" applyFont="1" applyAlignment="1">
      <alignment vertical="center"/>
    </xf>
    <xf numFmtId="0" fontId="0" fillId="0" borderId="0" xfId="0" applyAlignment="1">
      <alignment horizontal="right"/>
    </xf>
    <xf numFmtId="0" fontId="8" fillId="0" borderId="0" xfId="0" applyFont="1" applyAlignment="1">
      <alignment horizontal="right"/>
    </xf>
    <xf numFmtId="0" fontId="15" fillId="0" borderId="0" xfId="0" applyFont="1" applyAlignment="1">
      <alignment horizontal="right"/>
    </xf>
    <xf numFmtId="0" fontId="8" fillId="0" borderId="0" xfId="0" applyFont="1" applyAlignment="1">
      <alignment vertical="center"/>
    </xf>
    <xf numFmtId="0" fontId="8" fillId="0" borderId="0" xfId="0" applyFont="1" applyAlignment="1">
      <alignment horizontal="right" vertical="center"/>
    </xf>
    <xf numFmtId="0" fontId="7" fillId="0" borderId="0" xfId="0" applyFont="1"/>
    <xf numFmtId="0" fontId="7" fillId="0" borderId="0" xfId="0" applyFont="1" applyAlignment="1">
      <alignment vertical="center"/>
    </xf>
    <xf numFmtId="0" fontId="8" fillId="0" borderId="0" xfId="0" quotePrefix="1" applyFont="1" applyAlignment="1">
      <alignment wrapText="1"/>
    </xf>
    <xf numFmtId="0" fontId="8" fillId="0" borderId="0" xfId="0" quotePrefix="1" applyFont="1" applyAlignment="1">
      <alignment horizontal="left"/>
    </xf>
    <xf numFmtId="2" fontId="0" fillId="0" borderId="0" xfId="0" applyNumberFormat="1"/>
    <xf numFmtId="0" fontId="8" fillId="0" borderId="1" xfId="0" applyFont="1"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2" xfId="0" applyBorder="1" applyAlignment="1">
      <alignment horizontal="center" vertical="center" wrapText="1"/>
    </xf>
    <xf numFmtId="0" fontId="0" fillId="0" borderId="6" xfId="0" applyBorder="1" applyAlignment="1">
      <alignment horizontal="center" vertical="center" wrapText="1"/>
    </xf>
    <xf numFmtId="0" fontId="5" fillId="3" borderId="18" xfId="0" applyFont="1" applyFill="1" applyBorder="1" applyAlignment="1">
      <alignment horizontal="center"/>
    </xf>
    <xf numFmtId="0" fontId="5" fillId="3" borderId="19" xfId="0" applyFont="1" applyFill="1" applyBorder="1" applyAlignment="1">
      <alignment horizontal="center"/>
    </xf>
    <xf numFmtId="0" fontId="5" fillId="3" borderId="20" xfId="0" applyFont="1" applyFill="1" applyBorder="1" applyAlignment="1">
      <alignment horizontal="center"/>
    </xf>
    <xf numFmtId="0" fontId="0" fillId="0" borderId="4" xfId="0" applyBorder="1" applyAlignment="1">
      <alignment horizontal="left"/>
    </xf>
    <xf numFmtId="0" fontId="0" fillId="0" borderId="0" xfId="0" applyBorder="1" applyAlignment="1">
      <alignment horizontal="left"/>
    </xf>
    <xf numFmtId="0" fontId="0" fillId="0" borderId="0" xfId="0" applyAlignment="1">
      <alignment horizontal="left"/>
    </xf>
    <xf numFmtId="164" fontId="0" fillId="0" borderId="3" xfId="1" applyNumberFormat="1" applyFont="1" applyBorder="1" applyAlignment="1">
      <alignment horizontal="center"/>
    </xf>
    <xf numFmtId="0" fontId="5" fillId="4" borderId="0" xfId="0" applyFont="1" applyFill="1" applyBorder="1" applyAlignment="1">
      <alignment horizontal="center"/>
    </xf>
    <xf numFmtId="0" fontId="1" fillId="0" borderId="0" xfId="0" applyFont="1" applyFill="1" applyBorder="1" applyAlignment="1">
      <alignment horizontal="center"/>
    </xf>
    <xf numFmtId="0" fontId="0" fillId="0" borderId="0" xfId="0" applyFill="1" applyBorder="1" applyAlignment="1">
      <alignment horizontal="left"/>
    </xf>
    <xf numFmtId="0" fontId="0" fillId="0" borderId="21" xfId="0" applyBorder="1" applyAlignment="1">
      <alignment horizontal="center"/>
    </xf>
    <xf numFmtId="0" fontId="0" fillId="0" borderId="21" xfId="0" applyFill="1" applyBorder="1" applyAlignment="1">
      <alignment horizontal="center"/>
    </xf>
    <xf numFmtId="0" fontId="0" fillId="0" borderId="21" xfId="0" applyBorder="1" applyAlignment="1">
      <alignment horizontal="center" wrapText="1"/>
    </xf>
    <xf numFmtId="1" fontId="0" fillId="0" borderId="0" xfId="0" applyNumberFormat="1" applyBorder="1" applyAlignment="1">
      <alignment horizontal="center"/>
    </xf>
    <xf numFmtId="0" fontId="0" fillId="0" borderId="4" xfId="0" applyBorder="1" applyAlignment="1">
      <alignment horizontal="left" wrapText="1"/>
    </xf>
    <xf numFmtId="0" fontId="0" fillId="0" borderId="0" xfId="0" applyBorder="1" applyAlignment="1">
      <alignment horizontal="left" wrapText="1"/>
    </xf>
    <xf numFmtId="0" fontId="0" fillId="0" borderId="4" xfId="0" applyFill="1" applyBorder="1" applyAlignment="1">
      <alignment horizontal="left"/>
    </xf>
    <xf numFmtId="0" fontId="0" fillId="0" borderId="27" xfId="0" applyBorder="1" applyAlignment="1">
      <alignment horizontal="center"/>
    </xf>
    <xf numFmtId="0" fontId="0" fillId="0" borderId="31" xfId="0" applyBorder="1" applyAlignment="1">
      <alignment horizontal="center"/>
    </xf>
    <xf numFmtId="0" fontId="0" fillId="0" borderId="32" xfId="0" applyFill="1" applyBorder="1" applyAlignment="1">
      <alignment horizontal="center"/>
    </xf>
    <xf numFmtId="0" fontId="0" fillId="5" borderId="16" xfId="0" applyFill="1" applyBorder="1" applyAlignment="1">
      <alignment horizontal="center"/>
    </xf>
    <xf numFmtId="0" fontId="0" fillId="5" borderId="15" xfId="0" applyFill="1" applyBorder="1" applyAlignment="1">
      <alignment horizontal="center"/>
    </xf>
    <xf numFmtId="0" fontId="0" fillId="5" borderId="14" xfId="0" applyFill="1" applyBorder="1" applyAlignment="1">
      <alignment horizontal="center"/>
    </xf>
    <xf numFmtId="2" fontId="0" fillId="0" borderId="0" xfId="0" applyNumberFormat="1" applyBorder="1" applyAlignment="1">
      <alignment horizontal="center" vertical="center"/>
    </xf>
    <xf numFmtId="0" fontId="0" fillId="0" borderId="18" xfId="0" applyBorder="1" applyAlignment="1">
      <alignment horizontal="left" wrapText="1"/>
    </xf>
    <xf numFmtId="0" fontId="0" fillId="0" borderId="19" xfId="0" applyBorder="1" applyAlignment="1">
      <alignment horizontal="center"/>
    </xf>
    <xf numFmtId="0" fontId="0" fillId="0" borderId="20" xfId="0" applyFill="1" applyBorder="1" applyAlignment="1">
      <alignment horizontal="center"/>
    </xf>
    <xf numFmtId="2" fontId="8" fillId="0" borderId="0" xfId="0" applyNumberFormat="1" applyFont="1" applyAlignment="1">
      <alignment wrapText="1"/>
    </xf>
    <xf numFmtId="0" fontId="0" fillId="0" borderId="0" xfId="0" applyNumberFormat="1" applyBorder="1" applyAlignment="1">
      <alignment horizontal="center"/>
    </xf>
    <xf numFmtId="0" fontId="5" fillId="0" borderId="0" xfId="0" applyFont="1"/>
    <xf numFmtId="0" fontId="8" fillId="0" borderId="0" xfId="0" applyFont="1" applyAlignment="1">
      <alignment vertical="top" wrapText="1"/>
    </xf>
    <xf numFmtId="0" fontId="8" fillId="5" borderId="17" xfId="0" applyFont="1" applyFill="1" applyBorder="1" applyProtection="1"/>
    <xf numFmtId="0" fontId="8" fillId="5" borderId="17" xfId="0" applyFont="1" applyFill="1" applyBorder="1"/>
    <xf numFmtId="0" fontId="0" fillId="5" borderId="0" xfId="0" applyFill="1"/>
    <xf numFmtId="0" fontId="0" fillId="5" borderId="17" xfId="0" applyFill="1" applyBorder="1"/>
    <xf numFmtId="0" fontId="0" fillId="5" borderId="18" xfId="0" applyFill="1" applyBorder="1"/>
    <xf numFmtId="0" fontId="0" fillId="7" borderId="0" xfId="0" applyFill="1"/>
    <xf numFmtId="0" fontId="5" fillId="5" borderId="0" xfId="0" applyFont="1" applyFill="1" applyAlignment="1">
      <alignment vertical="top" wrapText="1"/>
    </xf>
    <xf numFmtId="0" fontId="0" fillId="0" borderId="0" xfId="0" applyFill="1" applyBorder="1"/>
    <xf numFmtId="0" fontId="8" fillId="0" borderId="0" xfId="0" applyFont="1" applyFill="1" applyBorder="1"/>
    <xf numFmtId="0" fontId="0" fillId="7" borderId="34" xfId="0" applyFill="1" applyBorder="1" applyAlignment="1"/>
    <xf numFmtId="0" fontId="8" fillId="5" borderId="18" xfId="0" applyFont="1" applyFill="1" applyBorder="1"/>
    <xf numFmtId="0" fontId="5" fillId="0" borderId="21" xfId="0" applyFont="1" applyBorder="1" applyAlignment="1">
      <alignment wrapText="1"/>
    </xf>
    <xf numFmtId="0" fontId="22" fillId="0" borderId="0" xfId="0" applyFont="1" applyAlignment="1">
      <alignment horizontal="center"/>
    </xf>
    <xf numFmtId="0" fontId="23" fillId="0" borderId="0" xfId="0" applyFont="1"/>
    <xf numFmtId="2" fontId="0" fillId="7" borderId="18" xfId="0" applyNumberFormat="1" applyFill="1" applyBorder="1"/>
    <xf numFmtId="1" fontId="0" fillId="7" borderId="18" xfId="0" applyNumberFormat="1" applyFill="1" applyBorder="1"/>
    <xf numFmtId="0" fontId="8" fillId="7" borderId="20" xfId="0" applyFont="1" applyFill="1" applyBorder="1"/>
    <xf numFmtId="0" fontId="25" fillId="0" borderId="0" xfId="2" applyFont="1" applyAlignment="1">
      <alignment wrapText="1"/>
    </xf>
    <xf numFmtId="0" fontId="5" fillId="7" borderId="22" xfId="0" applyFont="1" applyFill="1" applyBorder="1" applyAlignment="1"/>
    <xf numFmtId="0" fontId="24" fillId="0" borderId="30" xfId="0" applyFont="1" applyBorder="1" applyAlignment="1">
      <alignment horizontal="center" vertical="center"/>
    </xf>
    <xf numFmtId="0" fontId="0" fillId="8" borderId="0" xfId="0" applyFill="1"/>
    <xf numFmtId="0" fontId="21" fillId="8" borderId="17" xfId="0" applyFont="1" applyFill="1" applyBorder="1"/>
    <xf numFmtId="0" fontId="21" fillId="8" borderId="0" xfId="0" applyFont="1" applyFill="1" applyAlignment="1">
      <alignment horizontal="left" indent="1"/>
    </xf>
    <xf numFmtId="0" fontId="8" fillId="5" borderId="0" xfId="0" applyFont="1" applyFill="1" applyAlignment="1">
      <alignment horizontal="left" indent="1"/>
    </xf>
    <xf numFmtId="0" fontId="8" fillId="7" borderId="0" xfId="0" applyFont="1" applyFill="1" applyAlignment="1">
      <alignment horizontal="left" indent="1"/>
    </xf>
    <xf numFmtId="0" fontId="5" fillId="3" borderId="1" xfId="0" applyFont="1" applyFill="1" applyBorder="1" applyAlignment="1">
      <alignment horizontal="center"/>
    </xf>
    <xf numFmtId="0" fontId="5" fillId="3" borderId="2" xfId="0" applyFont="1" applyFill="1" applyBorder="1" applyAlignment="1">
      <alignment horizontal="center"/>
    </xf>
    <xf numFmtId="0" fontId="5" fillId="3" borderId="3" xfId="0" applyFont="1" applyFill="1" applyBorder="1" applyAlignment="1">
      <alignment horizontal="center"/>
    </xf>
    <xf numFmtId="0" fontId="0" fillId="0" borderId="1" xfId="0" applyBorder="1" applyAlignment="1">
      <alignment horizontal="left"/>
    </xf>
    <xf numFmtId="0" fontId="0" fillId="0" borderId="2" xfId="0" applyBorder="1" applyAlignment="1">
      <alignment horizontal="left"/>
    </xf>
    <xf numFmtId="0" fontId="5" fillId="4" borderId="0" xfId="0" applyFont="1" applyFill="1" applyBorder="1" applyAlignment="1">
      <alignment horizontal="center"/>
    </xf>
    <xf numFmtId="0" fontId="5" fillId="4" borderId="1" xfId="0" applyFont="1" applyFill="1" applyBorder="1" applyAlignment="1">
      <alignment horizontal="center"/>
    </xf>
    <xf numFmtId="0" fontId="5" fillId="4" borderId="2" xfId="0" applyFont="1" applyFill="1" applyBorder="1" applyAlignment="1">
      <alignment horizontal="center"/>
    </xf>
    <xf numFmtId="0" fontId="5" fillId="4" borderId="3" xfId="0" applyFont="1" applyFill="1" applyBorder="1" applyAlignment="1">
      <alignment horizontal="center"/>
    </xf>
    <xf numFmtId="0" fontId="5" fillId="4" borderId="22" xfId="0" applyFont="1" applyFill="1" applyBorder="1" applyAlignment="1">
      <alignment horizontal="center"/>
    </xf>
    <xf numFmtId="0" fontId="5" fillId="4" borderId="33" xfId="0" applyFont="1" applyFill="1" applyBorder="1" applyAlignment="1">
      <alignment horizontal="center"/>
    </xf>
    <xf numFmtId="0" fontId="5" fillId="4" borderId="34" xfId="0" applyFont="1" applyFill="1" applyBorder="1" applyAlignment="1">
      <alignment horizontal="center"/>
    </xf>
    <xf numFmtId="0" fontId="10" fillId="0" borderId="18" xfId="0" applyFont="1" applyBorder="1" applyAlignment="1"/>
    <xf numFmtId="0" fontId="10" fillId="0" borderId="19" xfId="0" applyFont="1" applyBorder="1" applyAlignment="1"/>
    <xf numFmtId="0" fontId="10" fillId="0" borderId="20" xfId="0" applyFont="1" applyBorder="1" applyAlignment="1"/>
    <xf numFmtId="9" fontId="13" fillId="0" borderId="18" xfId="1" applyFont="1" applyBorder="1" applyAlignment="1">
      <alignment horizontal="center"/>
    </xf>
    <xf numFmtId="0" fontId="0" fillId="0" borderId="19" xfId="0" applyBorder="1" applyAlignment="1"/>
    <xf numFmtId="0" fontId="0" fillId="0" borderId="20" xfId="0" applyBorder="1" applyAlignment="1"/>
    <xf numFmtId="0" fontId="0" fillId="0" borderId="1" xfId="0" applyBorder="1" applyAlignment="1">
      <alignment horizontal="center" vertical="center" wrapText="1"/>
    </xf>
    <xf numFmtId="0" fontId="0" fillId="0" borderId="5" xfId="0" applyBorder="1" applyAlignment="1">
      <alignment horizontal="center" vertical="center" wrapText="1"/>
    </xf>
    <xf numFmtId="0" fontId="5" fillId="5" borderId="18" xfId="0" applyFont="1" applyFill="1" applyBorder="1" applyAlignment="1">
      <alignment horizontal="center"/>
    </xf>
    <xf numFmtId="0" fontId="5" fillId="5" borderId="19" xfId="0" applyFont="1" applyFill="1" applyBorder="1" applyAlignment="1">
      <alignment horizontal="center"/>
    </xf>
    <xf numFmtId="0" fontId="5" fillId="5" borderId="20" xfId="0" applyFont="1" applyFill="1" applyBorder="1" applyAlignment="1">
      <alignment horizontal="center"/>
    </xf>
    <xf numFmtId="0" fontId="5" fillId="0" borderId="0" xfId="0" applyFont="1" applyFill="1" applyBorder="1" applyAlignment="1">
      <alignment horizontal="center"/>
    </xf>
    <xf numFmtId="0" fontId="0" fillId="0" borderId="2" xfId="0" applyBorder="1" applyAlignment="1">
      <alignment horizontal="center" vertical="center" wrapText="1"/>
    </xf>
    <xf numFmtId="0" fontId="0" fillId="0" borderId="6" xfId="0" applyBorder="1" applyAlignment="1">
      <alignment horizontal="center" vertical="center" wrapText="1"/>
    </xf>
  </cellXfs>
  <cellStyles count="3">
    <cellStyle name="Explanatory Text" xfId="2" builtinId="53"/>
    <cellStyle name="Normal" xfId="0" builtinId="0"/>
    <cellStyle name="Percent" xfId="1" builtinId="5"/>
  </cellStyles>
  <dxfs count="0"/>
  <tableStyles count="0" defaultTableStyle="TableStyleMedium9" defaultPivotStyle="PivotStyleLight16"/>
  <colors>
    <mruColors>
      <color rgb="FFFF6565"/>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cid:image005.jpg@01CCDB30.C9470650" TargetMode="External"/><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1</xdr:col>
      <xdr:colOff>0</xdr:colOff>
      <xdr:row>16</xdr:row>
      <xdr:rowOff>0</xdr:rowOff>
    </xdr:from>
    <xdr:to>
      <xdr:col>1</xdr:col>
      <xdr:colOff>4629150</xdr:colOff>
      <xdr:row>18</xdr:row>
      <xdr:rowOff>47625</xdr:rowOff>
    </xdr:to>
    <xdr:pic>
      <xdr:nvPicPr>
        <xdr:cNvPr id="1101" name="Picture 20"/>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09600" y="5886450"/>
          <a:ext cx="46291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409575</xdr:colOff>
      <xdr:row>28</xdr:row>
      <xdr:rowOff>85725</xdr:rowOff>
    </xdr:from>
    <xdr:to>
      <xdr:col>1</xdr:col>
      <xdr:colOff>2390775</xdr:colOff>
      <xdr:row>30</xdr:row>
      <xdr:rowOff>123825</xdr:rowOff>
    </xdr:to>
    <xdr:pic>
      <xdr:nvPicPr>
        <xdr:cNvPr id="1102" name="Picture 22"/>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019175" y="8143875"/>
          <a:ext cx="19812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685800</xdr:colOff>
      <xdr:row>5</xdr:row>
      <xdr:rowOff>9525</xdr:rowOff>
    </xdr:from>
    <xdr:to>
      <xdr:col>11</xdr:col>
      <xdr:colOff>0</xdr:colOff>
      <xdr:row>9</xdr:row>
      <xdr:rowOff>133350</xdr:rowOff>
    </xdr:to>
    <xdr:pic>
      <xdr:nvPicPr>
        <xdr:cNvPr id="4" name="Picture 9" descr="Description: cid:image004.jpg@01CB6FB5.0BFAA350"/>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7648575" y="885825"/>
          <a:ext cx="1619250"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5"/>
  <sheetViews>
    <sheetView topLeftCell="A66" workbookViewId="0">
      <selection activeCell="B98" sqref="B98"/>
    </sheetView>
  </sheetViews>
  <sheetFormatPr defaultRowHeight="12.75" x14ac:dyDescent="0.2"/>
  <cols>
    <col min="2" max="2" width="73" customWidth="1"/>
  </cols>
  <sheetData>
    <row r="1" spans="2:2" ht="18" x14ac:dyDescent="0.25">
      <c r="B1" s="88" t="s">
        <v>88</v>
      </c>
    </row>
    <row r="3" spans="2:2" ht="26.25" customHeight="1" x14ac:dyDescent="0.2">
      <c r="B3" s="92" t="s">
        <v>208</v>
      </c>
    </row>
    <row r="4" spans="2:2" ht="18.75" customHeight="1" x14ac:dyDescent="0.2">
      <c r="B4" s="148" t="s">
        <v>209</v>
      </c>
    </row>
    <row r="5" spans="2:2" ht="26.25" customHeight="1" x14ac:dyDescent="0.2">
      <c r="B5" s="95" t="s">
        <v>216</v>
      </c>
    </row>
    <row r="6" spans="2:2" ht="38.25" x14ac:dyDescent="0.2">
      <c r="B6" s="85" t="s">
        <v>224</v>
      </c>
    </row>
    <row r="7" spans="2:2" ht="27" x14ac:dyDescent="0.2">
      <c r="B7" s="85" t="s">
        <v>219</v>
      </c>
    </row>
    <row r="8" spans="2:2" ht="25.5" x14ac:dyDescent="0.2">
      <c r="B8" s="85" t="s">
        <v>217</v>
      </c>
    </row>
    <row r="9" spans="2:2" ht="25.5" customHeight="1" x14ac:dyDescent="0.2">
      <c r="B9" s="141" t="s">
        <v>218</v>
      </c>
    </row>
    <row r="10" spans="2:2" ht="38.25" x14ac:dyDescent="0.2">
      <c r="B10" s="85" t="s">
        <v>225</v>
      </c>
    </row>
    <row r="12" spans="2:2" ht="15.75" x14ac:dyDescent="0.2">
      <c r="B12" s="87" t="s">
        <v>117</v>
      </c>
    </row>
    <row r="13" spans="2:2" ht="59.25" customHeight="1" x14ac:dyDescent="0.2">
      <c r="B13" s="89" t="s">
        <v>89</v>
      </c>
    </row>
    <row r="14" spans="2:2" ht="63.75" x14ac:dyDescent="0.2">
      <c r="B14" s="89" t="s">
        <v>226</v>
      </c>
    </row>
    <row r="15" spans="2:2" x14ac:dyDescent="0.2">
      <c r="B15" s="32" t="s">
        <v>100</v>
      </c>
    </row>
    <row r="17" spans="1:5" x14ac:dyDescent="0.2">
      <c r="B17" s="32"/>
    </row>
    <row r="20" spans="1:5" x14ac:dyDescent="0.2">
      <c r="A20" s="96" t="s">
        <v>90</v>
      </c>
      <c r="B20" t="s">
        <v>227</v>
      </c>
    </row>
    <row r="21" spans="1:5" ht="14.25" x14ac:dyDescent="0.2">
      <c r="A21" s="96" t="s">
        <v>91</v>
      </c>
      <c r="B21" s="93" t="s">
        <v>110</v>
      </c>
      <c r="C21" s="32" t="s">
        <v>103</v>
      </c>
    </row>
    <row r="22" spans="1:5" ht="14.25" x14ac:dyDescent="0.2">
      <c r="A22" s="96" t="s">
        <v>92</v>
      </c>
      <c r="B22" s="93" t="s">
        <v>228</v>
      </c>
      <c r="C22" s="32" t="s">
        <v>108</v>
      </c>
    </row>
    <row r="23" spans="1:5" ht="15.75" x14ac:dyDescent="0.3">
      <c r="A23" s="97" t="s">
        <v>93</v>
      </c>
      <c r="B23" s="93" t="s">
        <v>111</v>
      </c>
      <c r="C23" s="32" t="s">
        <v>109</v>
      </c>
    </row>
    <row r="24" spans="1:5" ht="15.75" x14ac:dyDescent="0.3">
      <c r="A24" s="97" t="s">
        <v>94</v>
      </c>
      <c r="B24" s="93" t="s">
        <v>95</v>
      </c>
      <c r="C24" s="32" t="s">
        <v>12</v>
      </c>
    </row>
    <row r="25" spans="1:5" ht="15.75" x14ac:dyDescent="0.3">
      <c r="A25" s="97" t="s">
        <v>96</v>
      </c>
      <c r="B25" s="93" t="s">
        <v>104</v>
      </c>
    </row>
    <row r="26" spans="1:5" x14ac:dyDescent="0.2">
      <c r="A26" s="97" t="s">
        <v>97</v>
      </c>
    </row>
    <row r="27" spans="1:5" ht="15.75" x14ac:dyDescent="0.3">
      <c r="A27" s="97" t="s">
        <v>98</v>
      </c>
      <c r="B27" s="93" t="s">
        <v>99</v>
      </c>
    </row>
    <row r="28" spans="1:5" ht="15.75" x14ac:dyDescent="0.3">
      <c r="A28" s="97" t="s">
        <v>105</v>
      </c>
      <c r="B28" s="93" t="s">
        <v>106</v>
      </c>
    </row>
    <row r="29" spans="1:5" x14ac:dyDescent="0.2">
      <c r="A29" s="96"/>
    </row>
    <row r="30" spans="1:5" x14ac:dyDescent="0.2">
      <c r="A30" s="97" t="s">
        <v>101</v>
      </c>
      <c r="B30" s="32" t="s">
        <v>102</v>
      </c>
      <c r="D30" s="32" t="s">
        <v>44</v>
      </c>
    </row>
    <row r="32" spans="1:5" ht="14.25" x14ac:dyDescent="0.2">
      <c r="B32" s="93" t="s">
        <v>107</v>
      </c>
      <c r="E32" s="32" t="s">
        <v>44</v>
      </c>
    </row>
    <row r="33" spans="1:5" x14ac:dyDescent="0.2">
      <c r="B33" s="93"/>
      <c r="E33" s="32"/>
    </row>
    <row r="34" spans="1:5" ht="25.5" x14ac:dyDescent="0.2">
      <c r="B34" s="103" t="s">
        <v>134</v>
      </c>
      <c r="E34" s="32"/>
    </row>
    <row r="35" spans="1:5" ht="15.75" customHeight="1" x14ac:dyDescent="0.2">
      <c r="B35" s="93" t="s">
        <v>135</v>
      </c>
      <c r="E35" s="32"/>
    </row>
    <row r="36" spans="1:5" ht="18.75" customHeight="1" x14ac:dyDescent="0.3">
      <c r="A36" s="97" t="s">
        <v>136</v>
      </c>
      <c r="B36" s="93" t="s">
        <v>138</v>
      </c>
      <c r="E36" s="32"/>
    </row>
    <row r="37" spans="1:5" ht="6.75" customHeight="1" x14ac:dyDescent="0.2">
      <c r="A37" s="97"/>
      <c r="B37" s="93"/>
      <c r="E37" s="32"/>
    </row>
    <row r="38" spans="1:5" ht="14.25" customHeight="1" x14ac:dyDescent="0.2">
      <c r="A38" s="97"/>
      <c r="B38" s="93" t="s">
        <v>137</v>
      </c>
      <c r="E38" s="32"/>
    </row>
    <row r="39" spans="1:5" ht="20.25" customHeight="1" x14ac:dyDescent="0.3">
      <c r="A39" s="97" t="s">
        <v>140</v>
      </c>
      <c r="B39" s="93" t="s">
        <v>139</v>
      </c>
      <c r="E39" s="32"/>
    </row>
    <row r="40" spans="1:5" x14ac:dyDescent="0.2">
      <c r="B40" s="32" t="s">
        <v>122</v>
      </c>
    </row>
    <row r="41" spans="1:5" x14ac:dyDescent="0.2">
      <c r="B41" s="93" t="s">
        <v>44</v>
      </c>
    </row>
    <row r="42" spans="1:5" ht="15.75" x14ac:dyDescent="0.3">
      <c r="A42" s="97" t="s">
        <v>142</v>
      </c>
      <c r="B42" s="104" t="s">
        <v>141</v>
      </c>
    </row>
    <row r="43" spans="1:5" x14ac:dyDescent="0.2">
      <c r="A43" s="97"/>
      <c r="B43" s="93"/>
    </row>
    <row r="44" spans="1:5" ht="15.75" x14ac:dyDescent="0.2">
      <c r="B44" s="95" t="s">
        <v>118</v>
      </c>
    </row>
    <row r="45" spans="1:5" ht="15" x14ac:dyDescent="0.2">
      <c r="B45" s="94"/>
    </row>
    <row r="46" spans="1:5" ht="127.5" x14ac:dyDescent="0.2">
      <c r="B46" s="89" t="s">
        <v>229</v>
      </c>
    </row>
    <row r="47" spans="1:5" ht="14.25" x14ac:dyDescent="0.2">
      <c r="B47" s="91"/>
    </row>
    <row r="48" spans="1:5" ht="15.75" x14ac:dyDescent="0.2">
      <c r="B48" s="95" t="s">
        <v>205</v>
      </c>
    </row>
    <row r="50" spans="1:2" ht="89.25" x14ac:dyDescent="0.2">
      <c r="B50" s="89" t="s">
        <v>220</v>
      </c>
    </row>
    <row r="52" spans="1:2" ht="51" x14ac:dyDescent="0.2">
      <c r="B52" s="89" t="s">
        <v>206</v>
      </c>
    </row>
    <row r="53" spans="1:2" ht="15" x14ac:dyDescent="0.2">
      <c r="A53" s="94"/>
    </row>
    <row r="54" spans="1:2" ht="25.5" x14ac:dyDescent="0.2">
      <c r="A54" s="91"/>
      <c r="B54" s="85" t="s">
        <v>119</v>
      </c>
    </row>
    <row r="56" spans="1:2" ht="15.75" x14ac:dyDescent="0.2">
      <c r="B56" s="95" t="s">
        <v>120</v>
      </c>
    </row>
    <row r="58" spans="1:2" ht="89.25" x14ac:dyDescent="0.2">
      <c r="B58" s="85" t="s">
        <v>112</v>
      </c>
    </row>
    <row r="60" spans="1:2" ht="63.75" x14ac:dyDescent="0.2">
      <c r="B60" s="85" t="s">
        <v>230</v>
      </c>
    </row>
    <row r="62" spans="1:2" ht="15.75" x14ac:dyDescent="0.25">
      <c r="B62" s="86" t="s">
        <v>121</v>
      </c>
    </row>
    <row r="64" spans="1:2" ht="25.5" x14ac:dyDescent="0.2">
      <c r="B64" s="85" t="s">
        <v>133</v>
      </c>
    </row>
    <row r="65" spans="1:8" x14ac:dyDescent="0.2">
      <c r="A65" s="99"/>
      <c r="B65" s="32"/>
    </row>
    <row r="66" spans="1:8" ht="15.75" x14ac:dyDescent="0.3">
      <c r="A66" s="100" t="s">
        <v>126</v>
      </c>
      <c r="B66" s="101" t="s">
        <v>127</v>
      </c>
      <c r="C66" s="91"/>
      <c r="G66" s="91" t="s">
        <v>44</v>
      </c>
    </row>
    <row r="67" spans="1:8" ht="14.25" x14ac:dyDescent="0.2">
      <c r="A67" s="32"/>
      <c r="B67" s="32" t="s">
        <v>122</v>
      </c>
      <c r="E67" s="91" t="s">
        <v>44</v>
      </c>
    </row>
    <row r="68" spans="1:8" x14ac:dyDescent="0.2">
      <c r="A68" s="99"/>
      <c r="B68" s="32"/>
    </row>
    <row r="69" spans="1:8" x14ac:dyDescent="0.2">
      <c r="A69" s="99"/>
      <c r="B69" s="99" t="s">
        <v>114</v>
      </c>
    </row>
    <row r="70" spans="1:8" ht="19.5" customHeight="1" x14ac:dyDescent="0.2">
      <c r="A70" s="100" t="s">
        <v>128</v>
      </c>
      <c r="B70" s="99" t="s">
        <v>115</v>
      </c>
    </row>
    <row r="71" spans="1:8" ht="15.75" x14ac:dyDescent="0.2">
      <c r="A71" s="100" t="s">
        <v>129</v>
      </c>
      <c r="B71" s="99" t="s">
        <v>130</v>
      </c>
    </row>
    <row r="72" spans="1:8" ht="15.75" x14ac:dyDescent="0.3">
      <c r="A72" s="97" t="s">
        <v>123</v>
      </c>
      <c r="B72" s="99" t="s">
        <v>131</v>
      </c>
    </row>
    <row r="73" spans="1:8" x14ac:dyDescent="0.2">
      <c r="A73" s="100" t="s">
        <v>113</v>
      </c>
      <c r="B73" s="99" t="s">
        <v>116</v>
      </c>
    </row>
    <row r="74" spans="1:8" ht="16.5" customHeight="1" x14ac:dyDescent="0.2">
      <c r="A74" s="99" t="s">
        <v>44</v>
      </c>
      <c r="B74" s="99" t="s">
        <v>44</v>
      </c>
    </row>
    <row r="75" spans="1:8" ht="15.75" x14ac:dyDescent="0.2">
      <c r="A75" s="100" t="s">
        <v>126</v>
      </c>
      <c r="B75" s="102" t="s">
        <v>132</v>
      </c>
      <c r="C75" s="91" t="s">
        <v>44</v>
      </c>
    </row>
    <row r="76" spans="1:8" ht="15.75" x14ac:dyDescent="0.2">
      <c r="A76" s="99"/>
      <c r="B76" s="99" t="s">
        <v>223</v>
      </c>
    </row>
    <row r="77" spans="1:8" ht="14.25" x14ac:dyDescent="0.2">
      <c r="A77" s="91"/>
    </row>
    <row r="78" spans="1:8" ht="14.25" x14ac:dyDescent="0.2">
      <c r="A78" s="91" t="s">
        <v>44</v>
      </c>
      <c r="B78" s="32" t="s">
        <v>44</v>
      </c>
    </row>
    <row r="79" spans="1:8" ht="15.75" x14ac:dyDescent="0.25">
      <c r="B79" s="86" t="s">
        <v>124</v>
      </c>
      <c r="C79" s="91" t="s">
        <v>44</v>
      </c>
      <c r="H79" s="91" t="s">
        <v>44</v>
      </c>
    </row>
    <row r="81" spans="1:2" ht="25.5" x14ac:dyDescent="0.2">
      <c r="B81" s="138" t="s">
        <v>207</v>
      </c>
    </row>
    <row r="83" spans="1:2" ht="14.25" x14ac:dyDescent="0.2">
      <c r="A83" s="98" t="s">
        <v>125</v>
      </c>
      <c r="B83" s="90" t="s">
        <v>222</v>
      </c>
    </row>
    <row r="85" spans="1:2" x14ac:dyDescent="0.2">
      <c r="B85" t="s">
        <v>221</v>
      </c>
    </row>
  </sheetData>
  <sheetProtection password="DAF9" sheet="1" objects="1" scenarios="1"/>
  <phoneticPr fontId="2" type="noConversion"/>
  <pageMargins left="0.75" right="0.75" top="1" bottom="1" header="0.5" footer="0.5"/>
  <pageSetup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47"/>
  <sheetViews>
    <sheetView tabSelected="1" topLeftCell="A11" workbookViewId="0">
      <selection activeCell="E21" sqref="E21"/>
    </sheetView>
  </sheetViews>
  <sheetFormatPr defaultRowHeight="12.75" x14ac:dyDescent="0.2"/>
  <cols>
    <col min="1" max="1" width="23.7109375" customWidth="1"/>
    <col min="3" max="3" width="5.5703125" customWidth="1"/>
    <col min="4" max="4" width="32.42578125" customWidth="1"/>
    <col min="5" max="5" width="15.28515625" customWidth="1"/>
    <col min="8" max="8" width="11" customWidth="1"/>
    <col min="9" max="9" width="5.28515625" customWidth="1"/>
  </cols>
  <sheetData>
    <row r="1" spans="1:11" ht="18" x14ac:dyDescent="0.25">
      <c r="A1" s="88" t="s">
        <v>204</v>
      </c>
    </row>
    <row r="3" spans="1:11" x14ac:dyDescent="0.2">
      <c r="A3" s="140" t="s">
        <v>185</v>
      </c>
    </row>
    <row r="4" spans="1:11" x14ac:dyDescent="0.2">
      <c r="A4" s="32" t="s">
        <v>44</v>
      </c>
    </row>
    <row r="5" spans="1:11" x14ac:dyDescent="0.2">
      <c r="A5" s="32" t="s">
        <v>196</v>
      </c>
    </row>
    <row r="6" spans="1:11" x14ac:dyDescent="0.2">
      <c r="A6" s="164" t="s">
        <v>210</v>
      </c>
      <c r="B6" s="162"/>
      <c r="C6" s="162"/>
      <c r="D6" s="162"/>
      <c r="E6" s="162"/>
    </row>
    <row r="7" spans="1:11" x14ac:dyDescent="0.2">
      <c r="A7" s="165" t="s">
        <v>242</v>
      </c>
      <c r="B7" s="144"/>
      <c r="C7" s="144"/>
      <c r="D7" s="144"/>
      <c r="E7" s="144"/>
    </row>
    <row r="8" spans="1:11" x14ac:dyDescent="0.2">
      <c r="A8" s="165" t="s">
        <v>241</v>
      </c>
      <c r="B8" s="144"/>
      <c r="C8" s="144"/>
      <c r="D8" s="144"/>
      <c r="E8" s="144"/>
    </row>
    <row r="9" spans="1:11" x14ac:dyDescent="0.2">
      <c r="A9" s="165" t="s">
        <v>240</v>
      </c>
      <c r="B9" s="144"/>
      <c r="C9" s="144"/>
      <c r="D9" s="144"/>
      <c r="E9" s="144"/>
    </row>
    <row r="10" spans="1:11" x14ac:dyDescent="0.2">
      <c r="A10" s="166" t="s">
        <v>231</v>
      </c>
      <c r="B10" s="147"/>
      <c r="C10" s="147"/>
      <c r="D10" s="147"/>
      <c r="E10" s="147"/>
    </row>
    <row r="11" spans="1:11" x14ac:dyDescent="0.2">
      <c r="A11" s="32"/>
    </row>
    <row r="12" spans="1:11" ht="15.75" x14ac:dyDescent="0.25">
      <c r="A12" s="86" t="s">
        <v>238</v>
      </c>
      <c r="G12" s="86" t="s">
        <v>237</v>
      </c>
    </row>
    <row r="13" spans="1:11" ht="13.5" thickBot="1" x14ac:dyDescent="0.25">
      <c r="A13" s="32" t="s">
        <v>158</v>
      </c>
      <c r="D13" s="153" t="s">
        <v>232</v>
      </c>
      <c r="E13" s="153" t="s">
        <v>156</v>
      </c>
    </row>
    <row r="14" spans="1:11" ht="24.75" thickBot="1" x14ac:dyDescent="0.25">
      <c r="A14" s="32"/>
      <c r="D14" s="159" t="s">
        <v>239</v>
      </c>
      <c r="E14" s="159" t="s">
        <v>197</v>
      </c>
      <c r="G14" s="160" t="s">
        <v>212</v>
      </c>
      <c r="H14" s="151"/>
      <c r="I14" s="161" t="s">
        <v>236</v>
      </c>
      <c r="J14" s="156">
        <f>'CR calculation sheet'!M20</f>
        <v>0.15638297872340426</v>
      </c>
      <c r="K14" s="158" t="s">
        <v>234</v>
      </c>
    </row>
    <row r="15" spans="1:11" ht="13.5" thickBot="1" x14ac:dyDescent="0.25">
      <c r="A15" s="155" t="s">
        <v>143</v>
      </c>
      <c r="C15" s="116" t="s">
        <v>44</v>
      </c>
      <c r="D15" s="150"/>
      <c r="E15" s="163"/>
      <c r="I15" s="38"/>
      <c r="K15" s="150"/>
    </row>
    <row r="16" spans="1:11" ht="15.75" customHeight="1" thickBot="1" x14ac:dyDescent="0.25">
      <c r="A16" s="154" t="s">
        <v>233</v>
      </c>
      <c r="G16" s="160" t="s">
        <v>213</v>
      </c>
      <c r="H16" s="151"/>
      <c r="I16" s="161" t="s">
        <v>236</v>
      </c>
      <c r="J16" s="157">
        <f>'CR calculation sheet'!M38</f>
        <v>0</v>
      </c>
      <c r="K16" s="158" t="s">
        <v>235</v>
      </c>
    </row>
    <row r="17" spans="1:11" ht="13.5" thickBot="1" x14ac:dyDescent="0.25">
      <c r="A17" s="32" t="s">
        <v>144</v>
      </c>
      <c r="D17" s="142" t="s">
        <v>184</v>
      </c>
      <c r="E17" s="143">
        <v>0</v>
      </c>
      <c r="I17" s="38"/>
      <c r="K17" s="150"/>
    </row>
    <row r="18" spans="1:11" ht="17.25" customHeight="1" thickBot="1" x14ac:dyDescent="0.25">
      <c r="A18" s="154" t="s">
        <v>233</v>
      </c>
      <c r="G18" s="160" t="s">
        <v>214</v>
      </c>
      <c r="H18" s="151"/>
      <c r="I18" s="161" t="s">
        <v>236</v>
      </c>
      <c r="J18" s="157">
        <f>'CR calculation sheet'!M61</f>
        <v>0</v>
      </c>
      <c r="K18" s="158" t="s">
        <v>215</v>
      </c>
    </row>
    <row r="19" spans="1:11" ht="13.5" thickBot="1" x14ac:dyDescent="0.25">
      <c r="A19" s="32" t="s">
        <v>145</v>
      </c>
      <c r="D19" s="145" t="s">
        <v>184</v>
      </c>
      <c r="E19" s="145">
        <v>0</v>
      </c>
    </row>
    <row r="20" spans="1:11" ht="13.5" thickBot="1" x14ac:dyDescent="0.25">
      <c r="A20" s="154" t="s">
        <v>233</v>
      </c>
    </row>
    <row r="21" spans="1:11" ht="13.5" thickBot="1" x14ac:dyDescent="0.25">
      <c r="A21" s="32" t="s">
        <v>147</v>
      </c>
      <c r="D21" s="152" t="s">
        <v>184</v>
      </c>
      <c r="E21" s="145">
        <v>0</v>
      </c>
    </row>
    <row r="22" spans="1:11" ht="13.5" thickBot="1" x14ac:dyDescent="0.25">
      <c r="A22" s="154" t="s">
        <v>233</v>
      </c>
    </row>
    <row r="23" spans="1:11" ht="13.5" thickBot="1" x14ac:dyDescent="0.25">
      <c r="A23" s="32" t="s">
        <v>146</v>
      </c>
      <c r="D23" s="145" t="s">
        <v>184</v>
      </c>
      <c r="E23" s="145">
        <v>0</v>
      </c>
    </row>
    <row r="24" spans="1:11" ht="13.5" thickBot="1" x14ac:dyDescent="0.25">
      <c r="A24" s="154" t="s">
        <v>233</v>
      </c>
    </row>
    <row r="25" spans="1:11" ht="13.5" thickBot="1" x14ac:dyDescent="0.25">
      <c r="A25" s="32" t="s">
        <v>190</v>
      </c>
      <c r="D25" s="145" t="s">
        <v>184</v>
      </c>
      <c r="E25" s="145">
        <v>0</v>
      </c>
    </row>
    <row r="26" spans="1:11" ht="13.5" thickBot="1" x14ac:dyDescent="0.25">
      <c r="A26" s="154" t="s">
        <v>233</v>
      </c>
    </row>
    <row r="27" spans="1:11" ht="13.5" thickBot="1" x14ac:dyDescent="0.25">
      <c r="A27" s="32" t="s">
        <v>148</v>
      </c>
      <c r="D27" s="145" t="s">
        <v>184</v>
      </c>
      <c r="E27" s="145">
        <v>0</v>
      </c>
    </row>
    <row r="28" spans="1:11" ht="13.5" thickBot="1" x14ac:dyDescent="0.25">
      <c r="A28" s="154" t="s">
        <v>233</v>
      </c>
    </row>
    <row r="29" spans="1:11" ht="13.5" thickBot="1" x14ac:dyDescent="0.25">
      <c r="A29" s="32" t="s">
        <v>191</v>
      </c>
      <c r="D29" s="146" t="s">
        <v>184</v>
      </c>
      <c r="E29" s="145">
        <v>0</v>
      </c>
    </row>
    <row r="30" spans="1:11" ht="13.5" thickBot="1" x14ac:dyDescent="0.25">
      <c r="A30" s="154" t="s">
        <v>233</v>
      </c>
    </row>
    <row r="31" spans="1:11" ht="13.5" thickBot="1" x14ac:dyDescent="0.25">
      <c r="A31" s="32" t="s">
        <v>149</v>
      </c>
      <c r="D31" s="145" t="s">
        <v>184</v>
      </c>
      <c r="E31" s="145">
        <v>0</v>
      </c>
    </row>
    <row r="32" spans="1:11" ht="13.5" thickBot="1" x14ac:dyDescent="0.25">
      <c r="A32" s="154" t="s">
        <v>233</v>
      </c>
    </row>
    <row r="33" spans="1:5" ht="13.5" thickBot="1" x14ac:dyDescent="0.25">
      <c r="A33" s="32" t="s">
        <v>155</v>
      </c>
      <c r="D33" s="146" t="s">
        <v>184</v>
      </c>
      <c r="E33" s="145">
        <v>0</v>
      </c>
    </row>
    <row r="34" spans="1:5" ht="13.5" thickBot="1" x14ac:dyDescent="0.25">
      <c r="A34" s="154" t="s">
        <v>233</v>
      </c>
    </row>
    <row r="35" spans="1:5" ht="13.5" thickBot="1" x14ac:dyDescent="0.25">
      <c r="A35" s="32" t="s">
        <v>150</v>
      </c>
      <c r="D35" s="145" t="s">
        <v>184</v>
      </c>
      <c r="E35" s="145">
        <v>0</v>
      </c>
    </row>
    <row r="36" spans="1:5" ht="13.5" thickBot="1" x14ac:dyDescent="0.25">
      <c r="A36" s="154" t="s">
        <v>233</v>
      </c>
    </row>
    <row r="37" spans="1:5" ht="13.5" thickBot="1" x14ac:dyDescent="0.25">
      <c r="A37" s="32" t="s">
        <v>151</v>
      </c>
      <c r="D37" s="145" t="s">
        <v>184</v>
      </c>
      <c r="E37" s="145">
        <v>0</v>
      </c>
    </row>
    <row r="38" spans="1:5" ht="13.5" thickBot="1" x14ac:dyDescent="0.25">
      <c r="A38" s="154" t="s">
        <v>233</v>
      </c>
    </row>
    <row r="39" spans="1:5" ht="13.5" thickBot="1" x14ac:dyDescent="0.25">
      <c r="A39" s="32" t="s">
        <v>195</v>
      </c>
      <c r="D39" s="146" t="s">
        <v>184</v>
      </c>
      <c r="E39" s="145">
        <v>0</v>
      </c>
    </row>
    <row r="40" spans="1:5" ht="13.5" thickBot="1" x14ac:dyDescent="0.25">
      <c r="A40" s="154" t="s">
        <v>233</v>
      </c>
    </row>
    <row r="41" spans="1:5" ht="13.5" thickBot="1" x14ac:dyDescent="0.25">
      <c r="A41" s="32" t="s">
        <v>152</v>
      </c>
      <c r="D41" s="145" t="s">
        <v>184</v>
      </c>
      <c r="E41" s="145">
        <v>0</v>
      </c>
    </row>
    <row r="42" spans="1:5" ht="13.5" thickBot="1" x14ac:dyDescent="0.25">
      <c r="A42" s="154" t="s">
        <v>233</v>
      </c>
    </row>
    <row r="43" spans="1:5" ht="13.5" thickBot="1" x14ac:dyDescent="0.25">
      <c r="A43" s="32" t="s">
        <v>153</v>
      </c>
      <c r="D43" s="145" t="s">
        <v>184</v>
      </c>
      <c r="E43" s="145">
        <v>0</v>
      </c>
    </row>
    <row r="44" spans="1:5" ht="13.5" thickBot="1" x14ac:dyDescent="0.25">
      <c r="A44" s="154" t="s">
        <v>233</v>
      </c>
    </row>
    <row r="45" spans="1:5" ht="13.5" thickBot="1" x14ac:dyDescent="0.25">
      <c r="A45" s="32" t="s">
        <v>154</v>
      </c>
      <c r="D45" s="145" t="s">
        <v>184</v>
      </c>
      <c r="E45" s="145">
        <v>0</v>
      </c>
    </row>
    <row r="46" spans="1:5" ht="13.5" thickBot="1" x14ac:dyDescent="0.25">
      <c r="A46" s="154" t="s">
        <v>233</v>
      </c>
    </row>
    <row r="47" spans="1:5" ht="13.5" thickBot="1" x14ac:dyDescent="0.25">
      <c r="A47" s="155" t="s">
        <v>157</v>
      </c>
      <c r="D47" s="149"/>
      <c r="E47" s="163"/>
    </row>
  </sheetData>
  <protectedRanges>
    <protectedRange password="C2B4" sqref="D16:E46" name="Range1"/>
  </protectedRanges>
  <pageMargins left="0.7" right="0.7" top="0.75" bottom="0.75" header="0.3" footer="0.3"/>
  <pageSetup orientation="portrait" horizontalDpi="300" verticalDpi="300" r:id="rId1"/>
  <drawing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14:formula1>
            <xm:f>'Data Base'!$A$22:$A$27</xm:f>
          </x14:formula1>
          <xm:sqref>D23 D31 D37</xm:sqref>
        </x14:dataValidation>
        <x14:dataValidation type="list" allowBlank="1" showInputMessage="1" showErrorMessage="1">
          <x14:formula1>
            <xm:f>'Data Base'!$A$3:$A$7</xm:f>
          </x14:formula1>
          <xm:sqref>D45 D17</xm:sqref>
        </x14:dataValidation>
        <x14:dataValidation type="list" allowBlank="1" showInputMessage="1" showErrorMessage="1">
          <x14:formula1>
            <xm:f>'Data Base'!$A$10:$A$14</xm:f>
          </x14:formula1>
          <xm:sqref>D19 D27 D35 D41</xm:sqref>
        </x14:dataValidation>
        <x14:dataValidation type="list" allowBlank="1" showInputMessage="1" showErrorMessage="1">
          <x14:formula1>
            <xm:f>'Data Base'!$A$17:$A$19</xm:f>
          </x14:formula1>
          <xm:sqref>D21 D25 D29 D33 D39</xm:sqref>
        </x14:dataValidation>
        <x14:dataValidation type="list" allowBlank="1" showInputMessage="1" showErrorMessage="1">
          <x14:formula1>
            <xm:f>'Data Base'!$A$30:$A$32</xm:f>
          </x14:formula1>
          <xm:sqref>D43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7"/>
  </sheetPr>
  <dimension ref="A1:V96"/>
  <sheetViews>
    <sheetView topLeftCell="A45" zoomScale="80" workbookViewId="0">
      <selection activeCell="D65" sqref="D65"/>
    </sheetView>
  </sheetViews>
  <sheetFormatPr defaultRowHeight="12.75" x14ac:dyDescent="0.2"/>
  <cols>
    <col min="1" max="1" width="13.7109375" style="1" customWidth="1"/>
    <col min="2" max="2" width="14.28515625" style="1" bestFit="1" customWidth="1"/>
    <col min="3" max="3" width="20.140625" style="1" bestFit="1" customWidth="1"/>
    <col min="4" max="5" width="9.42578125" style="1" customWidth="1"/>
    <col min="6" max="6" width="9.140625" style="1"/>
    <col min="7" max="7" width="2.5703125" style="1" customWidth="1"/>
    <col min="8" max="8" width="22.140625" customWidth="1"/>
    <col min="9" max="9" width="21.140625" customWidth="1"/>
    <col min="10" max="10" width="9.28515625" customWidth="1"/>
    <col min="11" max="11" width="7.5703125" customWidth="1"/>
    <col min="12" max="12" width="7.42578125" customWidth="1"/>
    <col min="13" max="13" width="12" bestFit="1" customWidth="1"/>
    <col min="14" max="14" width="12.7109375" customWidth="1"/>
  </cols>
  <sheetData>
    <row r="1" spans="1:22" ht="13.5" thickBot="1" x14ac:dyDescent="0.25">
      <c r="A1" s="167" t="s">
        <v>0</v>
      </c>
      <c r="B1" s="168"/>
      <c r="C1" s="168"/>
      <c r="D1" s="168"/>
      <c r="E1" s="168"/>
      <c r="F1" s="169"/>
      <c r="H1" s="173" t="s">
        <v>37</v>
      </c>
      <c r="I1" s="174"/>
      <c r="J1" s="174"/>
      <c r="K1" s="174"/>
      <c r="L1" s="174"/>
      <c r="M1" s="174"/>
      <c r="N1" s="175"/>
      <c r="R1" s="51"/>
      <c r="S1" s="51"/>
      <c r="T1" s="51"/>
      <c r="U1" s="51"/>
    </row>
    <row r="2" spans="1:22" ht="13.5" thickBot="1" x14ac:dyDescent="0.25">
      <c r="A2" s="11" t="s">
        <v>3</v>
      </c>
      <c r="B2" s="12" t="s">
        <v>4</v>
      </c>
      <c r="C2" s="12" t="s">
        <v>1</v>
      </c>
      <c r="D2" s="12" t="s">
        <v>8</v>
      </c>
      <c r="E2" s="12" t="s">
        <v>9</v>
      </c>
      <c r="F2" s="13" t="s">
        <v>2</v>
      </c>
      <c r="H2" s="132" t="s">
        <v>3</v>
      </c>
      <c r="I2" s="133" t="s">
        <v>4</v>
      </c>
      <c r="J2" s="133" t="s">
        <v>23</v>
      </c>
      <c r="K2" s="133" t="s">
        <v>8</v>
      </c>
      <c r="L2" s="133" t="s">
        <v>9</v>
      </c>
      <c r="M2" s="133" t="s">
        <v>2</v>
      </c>
      <c r="N2" s="131" t="s">
        <v>36</v>
      </c>
      <c r="R2" s="4"/>
      <c r="S2" s="31"/>
      <c r="T2" s="31"/>
      <c r="U2" s="31"/>
    </row>
    <row r="3" spans="1:22" ht="51" customHeight="1" thickBot="1" x14ac:dyDescent="0.35">
      <c r="A3" s="106" t="str">
        <f>'R-value &amp; CR-value calculator'!A17</f>
        <v>Outer plaster or rendering</v>
      </c>
      <c r="B3" s="82" t="str">
        <f>'R-value &amp; CR-value calculator'!D17</f>
        <v>None</v>
      </c>
      <c r="C3" s="2" t="s">
        <v>7</v>
      </c>
      <c r="D3" s="23" t="s">
        <v>42</v>
      </c>
      <c r="E3" s="2" t="s">
        <v>10</v>
      </c>
      <c r="F3" s="7">
        <f>VLOOKUP($B$3,'Data Base'!$A$3:$D$7,2,0)</f>
        <v>0</v>
      </c>
      <c r="H3" s="170" t="s">
        <v>49</v>
      </c>
      <c r="I3" s="171"/>
      <c r="J3" s="41" t="s">
        <v>24</v>
      </c>
      <c r="K3" s="20" t="s">
        <v>40</v>
      </c>
      <c r="L3" s="41" t="s">
        <v>61</v>
      </c>
      <c r="M3" s="14">
        <f>1/$F$66</f>
        <v>0.05</v>
      </c>
      <c r="N3" s="117">
        <f>M3/$M$20</f>
        <v>0.31972789115646261</v>
      </c>
      <c r="R3" s="4"/>
      <c r="S3" s="31"/>
      <c r="T3" s="31"/>
      <c r="U3" s="31"/>
    </row>
    <row r="4" spans="1:22" ht="16.5" thickBot="1" x14ac:dyDescent="0.35">
      <c r="A4" s="107"/>
      <c r="B4" s="83"/>
      <c r="C4" s="4" t="s">
        <v>11</v>
      </c>
      <c r="D4" s="24" t="s">
        <v>12</v>
      </c>
      <c r="E4" s="4" t="s">
        <v>12</v>
      </c>
      <c r="F4" s="7">
        <f>'R-value &amp; CR-value calculator'!E17/1000</f>
        <v>0</v>
      </c>
      <c r="H4" s="114" t="str">
        <f>A3</f>
        <v>Outer plaster or rendering</v>
      </c>
      <c r="I4" s="126" t="str">
        <f>B3</f>
        <v>None</v>
      </c>
      <c r="J4" s="9" t="s">
        <v>24</v>
      </c>
      <c r="K4" s="21" t="s">
        <v>40</v>
      </c>
      <c r="L4" s="28" t="s">
        <v>62</v>
      </c>
      <c r="M4" s="10">
        <f>IF(F4=0,0,$F$4/$F$6)</f>
        <v>0</v>
      </c>
      <c r="N4" s="19">
        <f t="shared" ref="N4:N19" si="0">M4/$M$20</f>
        <v>0</v>
      </c>
      <c r="R4" s="4"/>
      <c r="S4" s="31"/>
      <c r="T4" s="31"/>
      <c r="U4" s="31"/>
    </row>
    <row r="5" spans="1:22" ht="16.5" thickBot="1" x14ac:dyDescent="0.35">
      <c r="A5" s="107"/>
      <c r="B5" s="83"/>
      <c r="C5" s="4" t="s">
        <v>13</v>
      </c>
      <c r="D5" s="24" t="s">
        <v>14</v>
      </c>
      <c r="E5" s="4" t="s">
        <v>15</v>
      </c>
      <c r="F5" s="7">
        <f>VLOOKUP($B$3,'Data Base'!$A$3:$D$7,3,0)</f>
        <v>0</v>
      </c>
      <c r="H5" s="114" t="str">
        <f>A7</f>
        <v>Outside Insulation</v>
      </c>
      <c r="I5" s="126" t="str">
        <f>B7</f>
        <v>None</v>
      </c>
      <c r="J5" s="9" t="s">
        <v>24</v>
      </c>
      <c r="K5" s="21" t="s">
        <v>40</v>
      </c>
      <c r="L5" s="28" t="s">
        <v>63</v>
      </c>
      <c r="M5" s="139">
        <f>IF($F$8=0,0,$F$8/$F$10)</f>
        <v>0</v>
      </c>
      <c r="N5" s="19">
        <f t="shared" si="0"/>
        <v>0</v>
      </c>
      <c r="R5" s="4"/>
      <c r="S5" s="31"/>
      <c r="T5" s="31"/>
      <c r="U5" s="31"/>
    </row>
    <row r="6" spans="1:22" ht="16.5" thickBot="1" x14ac:dyDescent="0.35">
      <c r="A6" s="108"/>
      <c r="B6" s="84"/>
      <c r="C6" s="5" t="s">
        <v>16</v>
      </c>
      <c r="D6" s="25" t="s">
        <v>17</v>
      </c>
      <c r="E6" s="5" t="s">
        <v>18</v>
      </c>
      <c r="F6" s="7">
        <f>VLOOKUP($B$3,'Data Base'!$A$3:$D$7,4,0)</f>
        <v>0</v>
      </c>
      <c r="H6" s="114" t="str">
        <f>A11</f>
        <v>Outside air space</v>
      </c>
      <c r="I6" s="126" t="str">
        <f>B11</f>
        <v>None</v>
      </c>
      <c r="J6" s="9" t="s">
        <v>24</v>
      </c>
      <c r="K6" s="21" t="s">
        <v>40</v>
      </c>
      <c r="L6" s="42" t="s">
        <v>64</v>
      </c>
      <c r="M6" s="40">
        <f>IF(F12=0,0,1/((IF((0.025/F12)&gt;1.25,(0.025/F12),1.25))+1/((1/F11)+(1/F14)-1)*VLOOKUP(F13,$B$70:$C$75,2,0)))</f>
        <v>0</v>
      </c>
      <c r="N6" s="19">
        <f t="shared" si="0"/>
        <v>0</v>
      </c>
      <c r="P6" s="38"/>
      <c r="Q6" s="38"/>
      <c r="R6" s="4"/>
      <c r="S6" s="31"/>
      <c r="T6" s="31"/>
      <c r="U6" s="31"/>
      <c r="V6" s="38"/>
    </row>
    <row r="7" spans="1:22" ht="30" customHeight="1" thickBot="1" x14ac:dyDescent="0.35">
      <c r="A7" s="106" t="s">
        <v>45</v>
      </c>
      <c r="B7" s="109" t="str">
        <f>'R-value &amp; CR-value calculator'!D19</f>
        <v>None</v>
      </c>
      <c r="C7" s="2" t="s">
        <v>7</v>
      </c>
      <c r="D7" s="23" t="s">
        <v>42</v>
      </c>
      <c r="E7" s="2" t="s">
        <v>26</v>
      </c>
      <c r="F7" s="7">
        <f>VLOOKUP($B7,'Data Base'!$A$10:$D$14,2,0)</f>
        <v>0</v>
      </c>
      <c r="H7" s="114" t="str">
        <f>A15</f>
        <v>Outside structural element</v>
      </c>
      <c r="I7" s="126" t="str">
        <f>B15</f>
        <v>None</v>
      </c>
      <c r="J7" s="9" t="s">
        <v>24</v>
      </c>
      <c r="K7" s="21" t="s">
        <v>40</v>
      </c>
      <c r="L7" s="28" t="s">
        <v>65</v>
      </c>
      <c r="M7" s="10">
        <f>IF(F16=0,0,$F16/$F$18)</f>
        <v>0</v>
      </c>
      <c r="N7" s="19">
        <f t="shared" si="0"/>
        <v>0</v>
      </c>
      <c r="P7" s="38"/>
      <c r="Q7" s="38"/>
      <c r="R7" s="4"/>
      <c r="S7" s="31"/>
      <c r="T7" s="31"/>
      <c r="U7" s="31"/>
      <c r="V7" s="38"/>
    </row>
    <row r="8" spans="1:22" ht="16.5" thickBot="1" x14ac:dyDescent="0.35">
      <c r="A8" s="107"/>
      <c r="B8" s="83"/>
      <c r="C8" s="4" t="s">
        <v>11</v>
      </c>
      <c r="D8" s="24" t="s">
        <v>12</v>
      </c>
      <c r="E8" s="4" t="s">
        <v>12</v>
      </c>
      <c r="F8" s="7">
        <f>'R-value &amp; CR-value calculator'!E19/1000</f>
        <v>0</v>
      </c>
      <c r="H8" s="114" t="str">
        <f>A19</f>
        <v>Outer cavity air space</v>
      </c>
      <c r="I8" s="126" t="s">
        <v>48</v>
      </c>
      <c r="J8" s="9" t="s">
        <v>24</v>
      </c>
      <c r="K8" s="21" t="s">
        <v>40</v>
      </c>
      <c r="L8" s="42" t="s">
        <v>66</v>
      </c>
      <c r="M8" s="40">
        <f>IF(F20=0,0,1/((IF((0.025/F20)&gt;1.25,(0.025/F20),1.25))+1/((1/F19)+(1/F22)-1)*VLOOKUP(F21,$B$70:$C$75,2,0)))</f>
        <v>0</v>
      </c>
      <c r="N8" s="19">
        <f t="shared" si="0"/>
        <v>0</v>
      </c>
      <c r="P8" s="38"/>
      <c r="Q8" s="38"/>
      <c r="R8" s="4"/>
      <c r="S8" s="31"/>
      <c r="T8" s="31"/>
      <c r="U8" s="31"/>
      <c r="V8" s="38"/>
    </row>
    <row r="9" spans="1:22" ht="16.5" thickBot="1" x14ac:dyDescent="0.35">
      <c r="A9" s="107"/>
      <c r="B9" s="83"/>
      <c r="C9" s="4" t="s">
        <v>13</v>
      </c>
      <c r="D9" s="24" t="s">
        <v>14</v>
      </c>
      <c r="E9" s="4" t="s">
        <v>27</v>
      </c>
      <c r="F9" s="7">
        <f>VLOOKUP($B7,'Data Base'!$A$10:$D$14,3,0)</f>
        <v>0</v>
      </c>
      <c r="H9" s="114" t="str">
        <f>A23</f>
        <v>Outer wall cavity Insulation</v>
      </c>
      <c r="I9" s="126" t="str">
        <f>B23</f>
        <v>None</v>
      </c>
      <c r="J9" s="9" t="s">
        <v>24</v>
      </c>
      <c r="K9" s="21" t="s">
        <v>40</v>
      </c>
      <c r="L9" s="28" t="s">
        <v>67</v>
      </c>
      <c r="M9" s="10">
        <f>IF(F24=0,0,$F$24/$F$26)</f>
        <v>0</v>
      </c>
      <c r="N9" s="19">
        <f t="shared" si="0"/>
        <v>0</v>
      </c>
      <c r="P9" s="38"/>
      <c r="Q9" s="38"/>
      <c r="R9" s="4"/>
      <c r="S9" s="31"/>
      <c r="T9" s="31"/>
      <c r="U9" s="31"/>
      <c r="V9" s="38"/>
    </row>
    <row r="10" spans="1:22" ht="16.5" thickBot="1" x14ac:dyDescent="0.35">
      <c r="A10" s="108"/>
      <c r="B10" s="110"/>
      <c r="C10" s="4" t="s">
        <v>16</v>
      </c>
      <c r="D10" s="24" t="s">
        <v>17</v>
      </c>
      <c r="E10" s="4" t="s">
        <v>25</v>
      </c>
      <c r="F10" s="7">
        <f>VLOOKUP($B7,'Data Base'!$A$10:$D$14,4,0)</f>
        <v>0</v>
      </c>
      <c r="H10" s="114" t="str">
        <f>A27</f>
        <v>Inner mid wall cavity</v>
      </c>
      <c r="I10" s="126" t="s">
        <v>48</v>
      </c>
      <c r="J10" s="9" t="s">
        <v>24</v>
      </c>
      <c r="K10" s="21" t="s">
        <v>40</v>
      </c>
      <c r="L10" s="42" t="s">
        <v>68</v>
      </c>
      <c r="M10" s="40">
        <f>IF(F28=0,0,1/((IF((0.025/F28)&gt;1.25,(0.025/F28),1.25))+1/((1/F27)+(1/F30)-1)*VLOOKUP(F29,$B$70:$C$75,2,0)))</f>
        <v>0</v>
      </c>
      <c r="N10" s="19">
        <f t="shared" si="0"/>
        <v>0</v>
      </c>
      <c r="P10" s="38"/>
      <c r="Q10" s="38"/>
      <c r="R10" s="4"/>
      <c r="S10" s="31"/>
      <c r="T10" s="31"/>
      <c r="U10" s="31"/>
      <c r="V10" s="38"/>
    </row>
    <row r="11" spans="1:22" ht="26.25" thickBot="1" x14ac:dyDescent="0.35">
      <c r="A11" s="106" t="s">
        <v>46</v>
      </c>
      <c r="B11" s="82" t="str">
        <f>'R-value &amp; CR-value calculator'!D21</f>
        <v>None</v>
      </c>
      <c r="C11" s="41" t="s">
        <v>51</v>
      </c>
      <c r="D11" s="23" t="s">
        <v>44</v>
      </c>
      <c r="E11" s="45" t="s">
        <v>55</v>
      </c>
      <c r="F11" s="7">
        <f>VLOOKUP($B11,'Data Base'!$A$17:$D$19,2,0)</f>
        <v>0</v>
      </c>
      <c r="H11" s="114" t="str">
        <f>A31</f>
        <v>Mid wall structural element</v>
      </c>
      <c r="I11" s="126" t="str">
        <f>B31</f>
        <v>None</v>
      </c>
      <c r="J11" s="9" t="s">
        <v>24</v>
      </c>
      <c r="K11" s="21" t="s">
        <v>40</v>
      </c>
      <c r="L11" s="28" t="s">
        <v>69</v>
      </c>
      <c r="M11" s="10">
        <f>IF(F32=0,0,$F$32/$F$34)</f>
        <v>0</v>
      </c>
      <c r="N11" s="19">
        <f t="shared" si="0"/>
        <v>0</v>
      </c>
      <c r="P11" s="50"/>
      <c r="Q11" s="27"/>
      <c r="R11" s="27"/>
      <c r="S11" s="27"/>
      <c r="T11" s="38"/>
      <c r="U11" s="38"/>
      <c r="V11" s="38"/>
    </row>
    <row r="12" spans="1:22" ht="16.5" thickBot="1" x14ac:dyDescent="0.35">
      <c r="A12" s="107"/>
      <c r="B12" s="83"/>
      <c r="C12" s="4" t="s">
        <v>11</v>
      </c>
      <c r="D12" s="24" t="s">
        <v>12</v>
      </c>
      <c r="E12" s="30" t="s">
        <v>12</v>
      </c>
      <c r="F12" s="7">
        <f>'R-value &amp; CR-value calculator'!E21/1000</f>
        <v>0</v>
      </c>
      <c r="G12" s="55" t="s">
        <v>44</v>
      </c>
      <c r="H12" s="37" t="str">
        <f>A35</f>
        <v>Inner air cavity</v>
      </c>
      <c r="I12" s="126" t="s">
        <v>48</v>
      </c>
      <c r="J12" s="9" t="s">
        <v>24</v>
      </c>
      <c r="K12" s="21" t="s">
        <v>40</v>
      </c>
      <c r="L12" s="42" t="s">
        <v>70</v>
      </c>
      <c r="M12" s="40">
        <f>IF(F36=0,0,1/((IF((0.025/F36)&gt;1.25,(0.025/F36),1.25))+1/((1/F35)+(1/F38)-1)*VLOOKUP(F37,$B$71:$C$75,2,0)))</f>
        <v>0</v>
      </c>
      <c r="N12" s="19">
        <f t="shared" si="0"/>
        <v>0</v>
      </c>
      <c r="P12" s="4"/>
      <c r="Q12" s="4"/>
      <c r="R12" s="4"/>
      <c r="S12" s="4"/>
      <c r="T12" s="38"/>
      <c r="U12" s="38"/>
      <c r="V12" s="38"/>
    </row>
    <row r="13" spans="1:22" ht="16.5" thickBot="1" x14ac:dyDescent="0.35">
      <c r="A13" s="107"/>
      <c r="B13" s="83"/>
      <c r="C13" s="42" t="s">
        <v>52</v>
      </c>
      <c r="D13" s="24" t="s">
        <v>54</v>
      </c>
      <c r="E13" s="46" t="s">
        <v>56</v>
      </c>
      <c r="F13" s="7">
        <f>VLOOKUP($B11,'Data Base'!$A$17:$D$19,3,0)</f>
        <v>0</v>
      </c>
      <c r="H13" s="114" t="str">
        <f>A39</f>
        <v>Midwall insulation</v>
      </c>
      <c r="I13" s="126" t="str">
        <f>B39</f>
        <v>None</v>
      </c>
      <c r="J13" s="9" t="s">
        <v>24</v>
      </c>
      <c r="K13" s="21" t="s">
        <v>40</v>
      </c>
      <c r="L13" s="28" t="s">
        <v>71</v>
      </c>
      <c r="M13" s="10">
        <f>IF(F40=0,0,$F$40/$F$42)</f>
        <v>0</v>
      </c>
      <c r="N13" s="19">
        <f t="shared" si="0"/>
        <v>0</v>
      </c>
      <c r="P13" s="4"/>
      <c r="Q13" s="4"/>
      <c r="R13" s="4"/>
      <c r="S13" s="4"/>
      <c r="T13" s="38"/>
      <c r="U13" s="38"/>
      <c r="V13" s="38"/>
    </row>
    <row r="14" spans="1:22" ht="16.5" thickBot="1" x14ac:dyDescent="0.35">
      <c r="A14" s="108"/>
      <c r="B14" s="84"/>
      <c r="C14" s="44" t="s">
        <v>53</v>
      </c>
      <c r="D14" s="25" t="s">
        <v>44</v>
      </c>
      <c r="E14" s="47" t="s">
        <v>57</v>
      </c>
      <c r="F14" s="7">
        <f>VLOOKUP($B11,'Data Base'!$A$17:$D$19,4,0)</f>
        <v>0</v>
      </c>
      <c r="H14" s="114" t="str">
        <f>A43</f>
        <v>Inner Structural element</v>
      </c>
      <c r="I14" s="126" t="str">
        <f>B43</f>
        <v>None</v>
      </c>
      <c r="J14" s="9" t="s">
        <v>24</v>
      </c>
      <c r="K14" s="21" t="s">
        <v>40</v>
      </c>
      <c r="L14" s="28" t="s">
        <v>72</v>
      </c>
      <c r="M14" s="40">
        <f>IF(F44=0,0,F44/F46)</f>
        <v>0</v>
      </c>
      <c r="N14" s="19">
        <f t="shared" si="0"/>
        <v>0</v>
      </c>
      <c r="P14" s="4"/>
      <c r="Q14" s="4"/>
      <c r="R14" s="4"/>
      <c r="S14" s="4"/>
      <c r="T14" s="38"/>
      <c r="U14" s="38"/>
      <c r="V14" s="38"/>
    </row>
    <row r="15" spans="1:22" ht="39.75" customHeight="1" thickBot="1" x14ac:dyDescent="0.35">
      <c r="A15" s="106" t="s">
        <v>186</v>
      </c>
      <c r="B15" s="82" t="str">
        <f>'R-value &amp; CR-value calculator'!D23</f>
        <v>None</v>
      </c>
      <c r="C15" s="4" t="s">
        <v>7</v>
      </c>
      <c r="D15" s="24" t="s">
        <v>42</v>
      </c>
      <c r="E15" s="4" t="s">
        <v>26</v>
      </c>
      <c r="F15" s="7">
        <f>VLOOKUP($B15,'Data Base'!$A$22:$D$27,2,0)</f>
        <v>0</v>
      </c>
      <c r="H15" s="114" t="str">
        <f>A47</f>
        <v>Inner air cavity</v>
      </c>
      <c r="I15" s="126" t="str">
        <f>B47</f>
        <v>None</v>
      </c>
      <c r="J15" s="28" t="s">
        <v>24</v>
      </c>
      <c r="K15" s="21" t="s">
        <v>40</v>
      </c>
      <c r="L15" s="38"/>
      <c r="M15" s="40">
        <f>IF(F48=0,0,1/((IF((0.025/F48)&gt;1.25,(0.025/F48),1.25))+1/((1/F47)+(1/F50)-1)*VLOOKUP(F49,$B$71:$C$75,2,0)))</f>
        <v>0</v>
      </c>
      <c r="N15" s="19">
        <f t="shared" si="0"/>
        <v>0</v>
      </c>
      <c r="O15" s="32"/>
      <c r="P15" s="4"/>
      <c r="Q15" s="4"/>
      <c r="R15" s="4"/>
      <c r="S15" s="4"/>
      <c r="T15" s="38"/>
      <c r="U15" s="38"/>
      <c r="V15" s="38"/>
    </row>
    <row r="16" spans="1:22" ht="13.5" thickBot="1" x14ac:dyDescent="0.25">
      <c r="A16" s="107"/>
      <c r="B16" s="83"/>
      <c r="C16" s="4" t="s">
        <v>11</v>
      </c>
      <c r="D16" s="24" t="s">
        <v>12</v>
      </c>
      <c r="E16" s="4" t="s">
        <v>12</v>
      </c>
      <c r="F16" s="7">
        <f>'R-value &amp; CR-value calculator'!E23/1000</f>
        <v>0</v>
      </c>
      <c r="H16" s="114" t="str">
        <f>A51</f>
        <v>Inner insulation liner</v>
      </c>
      <c r="I16" s="126" t="str">
        <f>B51</f>
        <v>None</v>
      </c>
      <c r="J16" s="28" t="s">
        <v>24</v>
      </c>
      <c r="K16" s="21" t="s">
        <v>40</v>
      </c>
      <c r="L16" s="42"/>
      <c r="M16" s="134">
        <f>IF(F52=0,0,F52/F54)</f>
        <v>0</v>
      </c>
      <c r="N16" s="19">
        <f t="shared" si="0"/>
        <v>0</v>
      </c>
      <c r="O16" s="32"/>
      <c r="P16" s="4"/>
      <c r="Q16" s="4"/>
      <c r="R16" s="4"/>
      <c r="S16" s="4"/>
      <c r="T16" s="38"/>
      <c r="U16" s="38"/>
      <c r="V16" s="38"/>
    </row>
    <row r="17" spans="1:22" ht="16.5" thickBot="1" x14ac:dyDescent="0.35">
      <c r="A17" s="107"/>
      <c r="B17" s="83"/>
      <c r="C17" s="4" t="s">
        <v>13</v>
      </c>
      <c r="D17" s="24" t="s">
        <v>14</v>
      </c>
      <c r="E17" s="4" t="s">
        <v>27</v>
      </c>
      <c r="F17" s="7">
        <f>VLOOKUP($B15,'Data Base'!$A$22:$D$27,3,0)</f>
        <v>0</v>
      </c>
      <c r="H17" s="114" t="str">
        <f>A55</f>
        <v>Inner liner board</v>
      </c>
      <c r="I17" s="126" t="str">
        <f>B55</f>
        <v>None</v>
      </c>
      <c r="J17" s="28" t="s">
        <v>24</v>
      </c>
      <c r="K17" s="21" t="s">
        <v>40</v>
      </c>
      <c r="L17" s="42"/>
      <c r="M17" s="10">
        <f>IF(F56=0,0,F56/F58)</f>
        <v>0</v>
      </c>
      <c r="N17" s="19">
        <f t="shared" si="0"/>
        <v>0</v>
      </c>
      <c r="O17" s="32"/>
      <c r="P17" s="4"/>
      <c r="Q17" s="4"/>
      <c r="R17" s="4"/>
      <c r="S17" s="4"/>
      <c r="T17" s="38"/>
      <c r="U17" s="38"/>
      <c r="V17" s="38"/>
    </row>
    <row r="18" spans="1:22" ht="36.75" customHeight="1" thickBot="1" x14ac:dyDescent="0.35">
      <c r="A18" s="108"/>
      <c r="B18" s="84"/>
      <c r="C18" s="5" t="s">
        <v>16</v>
      </c>
      <c r="D18" s="25" t="s">
        <v>17</v>
      </c>
      <c r="E18" s="5" t="s">
        <v>25</v>
      </c>
      <c r="F18" s="7">
        <f>VLOOKUP($B15,'Data Base'!$A$22:$D$27,4,0)</f>
        <v>0</v>
      </c>
      <c r="H18" s="114" t="str">
        <f>A59</f>
        <v xml:space="preserve">Inner Plaster </v>
      </c>
      <c r="I18" s="126" t="str">
        <f>B59</f>
        <v>None</v>
      </c>
      <c r="J18" s="28" t="s">
        <v>24</v>
      </c>
      <c r="K18" s="21" t="s">
        <v>40</v>
      </c>
      <c r="L18" s="42"/>
      <c r="M18" s="10">
        <f>IF(F60=0,0,F60/F62)</f>
        <v>0</v>
      </c>
      <c r="N18" s="19">
        <f t="shared" si="0"/>
        <v>0</v>
      </c>
      <c r="O18" s="32"/>
      <c r="P18" s="4"/>
      <c r="Q18" s="4"/>
      <c r="R18" s="4"/>
      <c r="S18" s="4"/>
      <c r="T18" s="38"/>
      <c r="U18" s="38"/>
      <c r="V18" s="38"/>
    </row>
    <row r="19" spans="1:22" ht="26.25" thickBot="1" x14ac:dyDescent="0.35">
      <c r="A19" s="106" t="s">
        <v>47</v>
      </c>
      <c r="B19" s="82" t="str">
        <f>'R-value &amp; CR-value calculator'!D25</f>
        <v>None</v>
      </c>
      <c r="C19" s="41" t="s">
        <v>51</v>
      </c>
      <c r="D19" s="23" t="s">
        <v>44</v>
      </c>
      <c r="E19" s="45" t="s">
        <v>55</v>
      </c>
      <c r="F19" s="7">
        <f>VLOOKUP($B19,'Data Base'!$A$17:$D$19,2,0)</f>
        <v>0</v>
      </c>
      <c r="H19" s="37" t="s">
        <v>50</v>
      </c>
      <c r="I19" s="115"/>
      <c r="J19" s="28" t="s">
        <v>24</v>
      </c>
      <c r="K19" s="21" t="s">
        <v>203</v>
      </c>
      <c r="L19" s="42" t="s">
        <v>69</v>
      </c>
      <c r="M19" s="10">
        <f>1/$F$65</f>
        <v>0.10638297872340426</v>
      </c>
      <c r="N19" s="19">
        <f t="shared" si="0"/>
        <v>0.68027210884353739</v>
      </c>
      <c r="O19" s="32"/>
      <c r="P19" s="4"/>
      <c r="Q19" s="4"/>
      <c r="R19" s="4"/>
      <c r="S19" s="4"/>
      <c r="T19" s="38"/>
      <c r="U19" s="38"/>
      <c r="V19" s="38"/>
    </row>
    <row r="20" spans="1:22" ht="16.5" thickBot="1" x14ac:dyDescent="0.35">
      <c r="A20" s="107"/>
      <c r="B20" s="83"/>
      <c r="C20" s="4" t="s">
        <v>11</v>
      </c>
      <c r="D20" s="24" t="s">
        <v>12</v>
      </c>
      <c r="E20" s="30" t="s">
        <v>12</v>
      </c>
      <c r="F20" s="7">
        <f>'R-value &amp; CR-value calculator'!E25/1000</f>
        <v>0</v>
      </c>
      <c r="H20" s="35" t="s">
        <v>34</v>
      </c>
      <c r="I20" s="36" t="s">
        <v>35</v>
      </c>
      <c r="J20" s="15" t="s">
        <v>24</v>
      </c>
      <c r="K20" s="22" t="s">
        <v>40</v>
      </c>
      <c r="L20" s="29" t="s">
        <v>73</v>
      </c>
      <c r="M20" s="16">
        <f>SUM(M3:M19)</f>
        <v>0.15638297872340426</v>
      </c>
      <c r="N20" s="18">
        <f>SUM(N3:N19)</f>
        <v>1</v>
      </c>
      <c r="O20" s="43"/>
      <c r="P20" s="4"/>
      <c r="Q20" s="4"/>
      <c r="R20" s="4"/>
      <c r="S20" s="4"/>
      <c r="T20" s="38"/>
      <c r="U20" s="38"/>
      <c r="V20" s="38"/>
    </row>
    <row r="21" spans="1:22" ht="15" thickBot="1" x14ac:dyDescent="0.3">
      <c r="A21" s="107"/>
      <c r="B21" s="83"/>
      <c r="C21" s="42" t="s">
        <v>52</v>
      </c>
      <c r="D21" s="24" t="s">
        <v>54</v>
      </c>
      <c r="E21" s="46" t="s">
        <v>56</v>
      </c>
      <c r="F21" s="7">
        <f>VLOOKUP($B19,'Data Base'!$A$17:$D$19,3,0)</f>
        <v>0</v>
      </c>
      <c r="H21" s="173" t="s">
        <v>38</v>
      </c>
      <c r="I21" s="174"/>
      <c r="J21" s="174"/>
      <c r="K21" s="174"/>
      <c r="L21" s="174"/>
      <c r="M21" s="174"/>
      <c r="N21" s="175"/>
      <c r="P21" s="4"/>
      <c r="Q21" s="4"/>
      <c r="R21" s="4"/>
      <c r="S21" s="4"/>
      <c r="T21" s="38"/>
      <c r="U21" s="38"/>
      <c r="V21" s="38"/>
    </row>
    <row r="22" spans="1:22" ht="27" thickBot="1" x14ac:dyDescent="0.3">
      <c r="A22" s="108"/>
      <c r="B22" s="84"/>
      <c r="C22" s="44" t="s">
        <v>53</v>
      </c>
      <c r="D22" s="25" t="s">
        <v>44</v>
      </c>
      <c r="E22" s="47" t="s">
        <v>57</v>
      </c>
      <c r="F22" s="7">
        <f>VLOOKUP($B19,'Data Base'!$A$17:$D$19,4,0)</f>
        <v>0</v>
      </c>
      <c r="H22" s="121" t="s">
        <v>3</v>
      </c>
      <c r="I22" s="121" t="s">
        <v>4</v>
      </c>
      <c r="J22" s="123" t="s">
        <v>23</v>
      </c>
      <c r="K22" s="121" t="s">
        <v>8</v>
      </c>
      <c r="L22" s="121" t="s">
        <v>9</v>
      </c>
      <c r="M22" s="121" t="s">
        <v>2</v>
      </c>
      <c r="N22" s="122" t="s">
        <v>36</v>
      </c>
      <c r="P22" s="4"/>
      <c r="Q22" s="4"/>
      <c r="R22" s="4"/>
      <c r="S22" s="4"/>
      <c r="T22" s="38"/>
      <c r="U22" s="38"/>
      <c r="V22" s="38"/>
    </row>
    <row r="23" spans="1:22" ht="39.75" customHeight="1" thickBot="1" x14ac:dyDescent="0.35">
      <c r="A23" s="106" t="s">
        <v>192</v>
      </c>
      <c r="B23" s="82" t="str">
        <f>'R-value &amp; CR-value calculator'!D27</f>
        <v>None</v>
      </c>
      <c r="C23" s="2" t="s">
        <v>7</v>
      </c>
      <c r="D23" s="23" t="s">
        <v>42</v>
      </c>
      <c r="E23" s="2" t="s">
        <v>28</v>
      </c>
      <c r="F23" s="7">
        <f>VLOOKUP($B23,'Data Base'!$A$10:$D$14,2,0)</f>
        <v>0</v>
      </c>
      <c r="H23" s="125" t="str">
        <f t="shared" ref="H23:I37" si="1">H4</f>
        <v>Outer plaster or rendering</v>
      </c>
      <c r="I23" s="126" t="str">
        <f t="shared" si="1"/>
        <v>None</v>
      </c>
      <c r="J23" s="9" t="s">
        <v>39</v>
      </c>
      <c r="K23" s="21" t="s">
        <v>41</v>
      </c>
      <c r="L23" s="28" t="s">
        <v>62</v>
      </c>
      <c r="M23" s="124">
        <f>F3*F4*F5</f>
        <v>0</v>
      </c>
      <c r="N23" s="19" t="e">
        <f t="shared" ref="N23:N37" si="2">M23/$M$38</f>
        <v>#DIV/0!</v>
      </c>
      <c r="P23" s="4"/>
      <c r="Q23" s="4"/>
      <c r="R23" s="4"/>
      <c r="S23" s="4"/>
      <c r="T23" s="38"/>
      <c r="U23" s="38"/>
      <c r="V23" s="38"/>
    </row>
    <row r="24" spans="1:22" ht="16.5" thickBot="1" x14ac:dyDescent="0.35">
      <c r="A24" s="107"/>
      <c r="B24" s="83"/>
      <c r="C24" s="4" t="s">
        <v>11</v>
      </c>
      <c r="D24" s="24" t="s">
        <v>12</v>
      </c>
      <c r="E24" s="4" t="s">
        <v>12</v>
      </c>
      <c r="F24" s="7">
        <f>'R-value &amp; CR-value calculator'!E27/1000</f>
        <v>0</v>
      </c>
      <c r="H24" s="125" t="str">
        <f t="shared" si="1"/>
        <v>Outside Insulation</v>
      </c>
      <c r="I24" s="126" t="str">
        <f t="shared" si="1"/>
        <v>None</v>
      </c>
      <c r="J24" s="9" t="s">
        <v>39</v>
      </c>
      <c r="K24" s="21" t="s">
        <v>41</v>
      </c>
      <c r="L24" s="28" t="s">
        <v>63</v>
      </c>
      <c r="M24" s="124">
        <f>F7*F8*F9</f>
        <v>0</v>
      </c>
      <c r="N24" s="19" t="e">
        <f t="shared" si="2"/>
        <v>#DIV/0!</v>
      </c>
      <c r="P24" s="4"/>
      <c r="Q24" s="4"/>
      <c r="R24" s="4"/>
      <c r="S24" s="4"/>
      <c r="T24" s="38"/>
      <c r="U24" s="38"/>
      <c r="V24" s="38"/>
    </row>
    <row r="25" spans="1:22" ht="16.5" thickBot="1" x14ac:dyDescent="0.35">
      <c r="A25" s="107"/>
      <c r="B25" s="83"/>
      <c r="C25" s="4" t="s">
        <v>13</v>
      </c>
      <c r="D25" s="24" t="s">
        <v>14</v>
      </c>
      <c r="E25" s="4" t="s">
        <v>29</v>
      </c>
      <c r="F25" s="7">
        <f>VLOOKUP($B23,'Data Base'!$A$10:$D$14,3,0)</f>
        <v>0</v>
      </c>
      <c r="H25" s="125" t="str">
        <f t="shared" si="1"/>
        <v>Outside air space</v>
      </c>
      <c r="I25" s="126" t="str">
        <f t="shared" si="1"/>
        <v>None</v>
      </c>
      <c r="J25" s="9" t="s">
        <v>39</v>
      </c>
      <c r="K25" s="21" t="s">
        <v>41</v>
      </c>
      <c r="L25" s="42" t="s">
        <v>64</v>
      </c>
      <c r="M25" s="124">
        <v>0</v>
      </c>
      <c r="N25" s="19" t="e">
        <f t="shared" si="2"/>
        <v>#DIV/0!</v>
      </c>
      <c r="P25" s="38"/>
      <c r="Q25" s="38"/>
      <c r="R25" s="38"/>
      <c r="S25" s="38"/>
      <c r="T25" s="38"/>
      <c r="U25" s="38"/>
      <c r="V25" s="38"/>
    </row>
    <row r="26" spans="1:22" ht="27.75" thickBot="1" x14ac:dyDescent="0.35">
      <c r="A26" s="108"/>
      <c r="B26" s="84"/>
      <c r="C26" s="5" t="s">
        <v>16</v>
      </c>
      <c r="D26" s="25" t="s">
        <v>17</v>
      </c>
      <c r="E26" s="5" t="s">
        <v>30</v>
      </c>
      <c r="F26" s="7">
        <f>VLOOKUP($B23,'Data Base'!$A$10:$D$14,4,0)</f>
        <v>0</v>
      </c>
      <c r="H26" s="125" t="str">
        <f t="shared" si="1"/>
        <v>Outside structural element</v>
      </c>
      <c r="I26" s="126" t="str">
        <f t="shared" si="1"/>
        <v>None</v>
      </c>
      <c r="J26" s="9" t="s">
        <v>39</v>
      </c>
      <c r="K26" s="21" t="s">
        <v>41</v>
      </c>
      <c r="L26" s="28" t="s">
        <v>61</v>
      </c>
      <c r="M26" s="124">
        <f>F15*F16*F17</f>
        <v>0</v>
      </c>
      <c r="N26" s="19" t="e">
        <f t="shared" si="2"/>
        <v>#DIV/0!</v>
      </c>
    </row>
    <row r="27" spans="1:22" ht="38.25" customHeight="1" thickBot="1" x14ac:dyDescent="0.35">
      <c r="A27" s="106" t="s">
        <v>201</v>
      </c>
      <c r="B27" s="82" t="str">
        <f>'R-value &amp; CR-value calculator'!D29</f>
        <v>None</v>
      </c>
      <c r="C27" s="41" t="s">
        <v>51</v>
      </c>
      <c r="D27" s="23" t="s">
        <v>44</v>
      </c>
      <c r="E27" s="45" t="s">
        <v>55</v>
      </c>
      <c r="F27" s="7">
        <f>VLOOKUP($B27,'Data Base'!$A$17:$D$19,2,0)</f>
        <v>0</v>
      </c>
      <c r="H27" s="125" t="str">
        <f t="shared" si="1"/>
        <v>Outer cavity air space</v>
      </c>
      <c r="I27" s="126" t="str">
        <f t="shared" si="1"/>
        <v>Air void</v>
      </c>
      <c r="J27" s="9" t="s">
        <v>39</v>
      </c>
      <c r="K27" s="21" t="s">
        <v>41</v>
      </c>
      <c r="L27" s="42" t="s">
        <v>66</v>
      </c>
      <c r="M27" s="124">
        <v>0</v>
      </c>
      <c r="N27" s="19" t="e">
        <f t="shared" si="2"/>
        <v>#DIV/0!</v>
      </c>
    </row>
    <row r="28" spans="1:22" ht="27.75" thickBot="1" x14ac:dyDescent="0.35">
      <c r="A28" s="107"/>
      <c r="B28" s="83"/>
      <c r="C28" s="4" t="s">
        <v>11</v>
      </c>
      <c r="D28" s="24" t="s">
        <v>12</v>
      </c>
      <c r="E28" s="30" t="s">
        <v>12</v>
      </c>
      <c r="F28" s="7">
        <f>'R-value &amp; CR-value calculator'!E29/1000</f>
        <v>0</v>
      </c>
      <c r="H28" s="125" t="str">
        <f t="shared" si="1"/>
        <v>Outer wall cavity Insulation</v>
      </c>
      <c r="I28" s="126" t="str">
        <f t="shared" si="1"/>
        <v>None</v>
      </c>
      <c r="J28" s="9" t="s">
        <v>39</v>
      </c>
      <c r="K28" s="21" t="s">
        <v>41</v>
      </c>
      <c r="L28" s="28" t="s">
        <v>67</v>
      </c>
      <c r="M28" s="124">
        <f>F23*F24*F25</f>
        <v>0</v>
      </c>
      <c r="N28" s="19" t="e">
        <f t="shared" si="2"/>
        <v>#DIV/0!</v>
      </c>
    </row>
    <row r="29" spans="1:22" ht="16.5" thickBot="1" x14ac:dyDescent="0.35">
      <c r="A29" s="107"/>
      <c r="B29" s="83"/>
      <c r="C29" s="42" t="s">
        <v>52</v>
      </c>
      <c r="D29" s="24" t="s">
        <v>54</v>
      </c>
      <c r="E29" s="46" t="s">
        <v>56</v>
      </c>
      <c r="F29" s="7">
        <f>VLOOKUP($B27,'Data Base'!$A$17:$D$19,3,0)</f>
        <v>0</v>
      </c>
      <c r="H29" s="125" t="str">
        <f t="shared" si="1"/>
        <v>Inner mid wall cavity</v>
      </c>
      <c r="I29" s="126" t="str">
        <f t="shared" si="1"/>
        <v>Air void</v>
      </c>
      <c r="J29" s="9" t="s">
        <v>39</v>
      </c>
      <c r="K29" s="21" t="s">
        <v>41</v>
      </c>
      <c r="L29" s="42" t="s">
        <v>68</v>
      </c>
      <c r="M29" s="124">
        <v>0</v>
      </c>
      <c r="N29" s="19" t="e">
        <f t="shared" si="2"/>
        <v>#DIV/0!</v>
      </c>
      <c r="O29" s="27"/>
      <c r="P29" s="27"/>
    </row>
    <row r="30" spans="1:22" ht="27.75" thickBot="1" x14ac:dyDescent="0.35">
      <c r="A30" s="108"/>
      <c r="B30" s="84"/>
      <c r="C30" s="44" t="s">
        <v>53</v>
      </c>
      <c r="D30" s="25" t="s">
        <v>44</v>
      </c>
      <c r="E30" s="47" t="s">
        <v>57</v>
      </c>
      <c r="F30" s="7">
        <f>VLOOKUP($B27,'Data Base'!$A$17:$D$19,4,0)</f>
        <v>0</v>
      </c>
      <c r="H30" s="125" t="str">
        <f t="shared" si="1"/>
        <v>Mid wall structural element</v>
      </c>
      <c r="I30" s="126" t="str">
        <f t="shared" si="1"/>
        <v>None</v>
      </c>
      <c r="J30" s="9" t="s">
        <v>39</v>
      </c>
      <c r="K30" s="21" t="s">
        <v>41</v>
      </c>
      <c r="L30" s="28" t="s">
        <v>69</v>
      </c>
      <c r="M30" s="124">
        <f>F31*F32*F33</f>
        <v>0</v>
      </c>
      <c r="N30" s="19" t="e">
        <f t="shared" si="2"/>
        <v>#DIV/0!</v>
      </c>
      <c r="O30" s="26"/>
      <c r="P30" s="26"/>
    </row>
    <row r="31" spans="1:22" ht="41.25" customHeight="1" thickBot="1" x14ac:dyDescent="0.35">
      <c r="A31" s="106" t="s">
        <v>187</v>
      </c>
      <c r="B31" s="82" t="str">
        <f>'R-value &amp; CR-value calculator'!D31</f>
        <v>None</v>
      </c>
      <c r="C31" s="2" t="s">
        <v>7</v>
      </c>
      <c r="D31" s="23" t="s">
        <v>42</v>
      </c>
      <c r="E31" s="2" t="s">
        <v>31</v>
      </c>
      <c r="F31" s="7">
        <f>VLOOKUP($B31,'Data Base'!$A$22:$D$27,2,0)</f>
        <v>0</v>
      </c>
      <c r="H31" s="125" t="str">
        <f t="shared" si="1"/>
        <v>Inner air cavity</v>
      </c>
      <c r="I31" s="126" t="str">
        <f t="shared" si="1"/>
        <v>Air void</v>
      </c>
      <c r="J31" s="9" t="s">
        <v>39</v>
      </c>
      <c r="K31" s="21" t="s">
        <v>41</v>
      </c>
      <c r="L31" s="42" t="s">
        <v>70</v>
      </c>
      <c r="M31" s="124">
        <v>0</v>
      </c>
      <c r="N31" s="19" t="e">
        <f t="shared" si="2"/>
        <v>#DIV/0!</v>
      </c>
      <c r="O31" s="26"/>
      <c r="P31" s="26"/>
    </row>
    <row r="32" spans="1:22" ht="16.5" thickBot="1" x14ac:dyDescent="0.35">
      <c r="A32" s="107"/>
      <c r="B32" s="83"/>
      <c r="C32" s="4" t="s">
        <v>11</v>
      </c>
      <c r="D32" s="24" t="s">
        <v>12</v>
      </c>
      <c r="E32" s="4" t="s">
        <v>12</v>
      </c>
      <c r="F32" s="7">
        <f>'R-value &amp; CR-value calculator'!E31/1000</f>
        <v>0</v>
      </c>
      <c r="H32" s="125" t="str">
        <f t="shared" si="1"/>
        <v>Midwall insulation</v>
      </c>
      <c r="I32" s="126" t="str">
        <f t="shared" si="1"/>
        <v>None</v>
      </c>
      <c r="J32" s="9" t="s">
        <v>39</v>
      </c>
      <c r="K32" s="21" t="s">
        <v>41</v>
      </c>
      <c r="L32" s="28" t="s">
        <v>71</v>
      </c>
      <c r="M32" s="124">
        <f>F39*F40*F41</f>
        <v>0</v>
      </c>
      <c r="N32" s="19" t="e">
        <f t="shared" si="2"/>
        <v>#DIV/0!</v>
      </c>
      <c r="O32" s="26"/>
      <c r="P32" s="26"/>
    </row>
    <row r="33" spans="1:16" ht="16.5" thickBot="1" x14ac:dyDescent="0.35">
      <c r="A33" s="107"/>
      <c r="B33" s="83"/>
      <c r="C33" s="4" t="s">
        <v>13</v>
      </c>
      <c r="D33" s="24" t="s">
        <v>14</v>
      </c>
      <c r="E33" s="4" t="s">
        <v>32</v>
      </c>
      <c r="F33" s="7">
        <f>VLOOKUP($B31,'Data Base'!$A$22:$D$27,3,0)</f>
        <v>0</v>
      </c>
      <c r="H33" s="125" t="str">
        <f t="shared" si="1"/>
        <v>Inner Structural element</v>
      </c>
      <c r="I33" s="126" t="str">
        <f t="shared" si="1"/>
        <v>None</v>
      </c>
      <c r="J33" s="9" t="s">
        <v>39</v>
      </c>
      <c r="K33" s="21" t="s">
        <v>41</v>
      </c>
      <c r="L33" s="28" t="s">
        <v>72</v>
      </c>
      <c r="M33" s="124">
        <f>F43*F44*F45</f>
        <v>0</v>
      </c>
      <c r="N33" s="19" t="e">
        <f t="shared" si="2"/>
        <v>#DIV/0!</v>
      </c>
      <c r="O33" s="26"/>
      <c r="P33" s="26"/>
    </row>
    <row r="34" spans="1:16" ht="26.25" customHeight="1" thickBot="1" x14ac:dyDescent="0.35">
      <c r="A34" s="108"/>
      <c r="B34" s="84"/>
      <c r="C34" s="5" t="s">
        <v>16</v>
      </c>
      <c r="D34" s="25" t="s">
        <v>17</v>
      </c>
      <c r="E34" s="5" t="s">
        <v>33</v>
      </c>
      <c r="F34" s="7">
        <f>VLOOKUP($B31,'Data Base'!$A$22:$D$27,4,0)</f>
        <v>0</v>
      </c>
      <c r="H34" s="125" t="str">
        <f t="shared" si="1"/>
        <v>Inner air cavity</v>
      </c>
      <c r="I34" s="126" t="str">
        <f t="shared" si="1"/>
        <v>None</v>
      </c>
      <c r="J34" s="9" t="s">
        <v>39</v>
      </c>
      <c r="K34" s="21" t="s">
        <v>41</v>
      </c>
      <c r="L34" s="38"/>
      <c r="M34" s="124">
        <v>0</v>
      </c>
      <c r="N34" s="19" t="e">
        <f t="shared" si="2"/>
        <v>#DIV/0!</v>
      </c>
      <c r="O34" s="26"/>
      <c r="P34" s="26"/>
    </row>
    <row r="35" spans="1:16" ht="26.25" customHeight="1" thickBot="1" x14ac:dyDescent="0.3">
      <c r="A35" s="106" t="s">
        <v>193</v>
      </c>
      <c r="B35" s="82" t="str">
        <f>'R-value &amp; CR-value calculator'!D33</f>
        <v>None</v>
      </c>
      <c r="C35" s="41" t="s">
        <v>51</v>
      </c>
      <c r="D35" s="23" t="s">
        <v>44</v>
      </c>
      <c r="E35" s="45" t="s">
        <v>55</v>
      </c>
      <c r="F35" s="7">
        <f>VLOOKUP($B35,'Data Base'!$A$17:$D$19,2,0)</f>
        <v>0</v>
      </c>
      <c r="H35" s="125" t="str">
        <f t="shared" si="1"/>
        <v>Inner insulation liner</v>
      </c>
      <c r="I35" s="126" t="str">
        <f t="shared" si="1"/>
        <v>None</v>
      </c>
      <c r="J35" s="9" t="s">
        <v>39</v>
      </c>
      <c r="K35" s="21" t="s">
        <v>41</v>
      </c>
      <c r="L35" s="42"/>
      <c r="M35" s="124">
        <f>F51*F52*F53</f>
        <v>0</v>
      </c>
      <c r="N35" s="19" t="e">
        <f t="shared" si="2"/>
        <v>#DIV/0!</v>
      </c>
    </row>
    <row r="36" spans="1:16" ht="13.5" thickBot="1" x14ac:dyDescent="0.25">
      <c r="A36" s="107"/>
      <c r="B36" s="83"/>
      <c r="C36" s="4" t="s">
        <v>11</v>
      </c>
      <c r="D36" s="24" t="s">
        <v>12</v>
      </c>
      <c r="E36" s="30" t="s">
        <v>12</v>
      </c>
      <c r="F36" s="7">
        <f>'R-value &amp; CR-value calculator'!E33/1000</f>
        <v>0</v>
      </c>
      <c r="H36" s="125" t="str">
        <f t="shared" si="1"/>
        <v>Inner liner board</v>
      </c>
      <c r="I36" s="126" t="str">
        <f t="shared" si="1"/>
        <v>None</v>
      </c>
      <c r="J36" s="9" t="s">
        <v>39</v>
      </c>
      <c r="K36" s="21" t="s">
        <v>41</v>
      </c>
      <c r="L36" s="42"/>
      <c r="M36" s="124">
        <f>F55*F56*F57</f>
        <v>0</v>
      </c>
      <c r="N36" s="19" t="e">
        <f t="shared" si="2"/>
        <v>#DIV/0!</v>
      </c>
    </row>
    <row r="37" spans="1:16" ht="34.5" customHeight="1" thickBot="1" x14ac:dyDescent="0.3">
      <c r="A37" s="107"/>
      <c r="B37" s="83"/>
      <c r="C37" s="42" t="s">
        <v>52</v>
      </c>
      <c r="D37" s="24" t="s">
        <v>54</v>
      </c>
      <c r="E37" s="46" t="s">
        <v>56</v>
      </c>
      <c r="F37" s="7">
        <f>VLOOKUP($B35,'Data Base'!$A$17:$D$19,3,0)</f>
        <v>0</v>
      </c>
      <c r="H37" s="125" t="str">
        <f t="shared" si="1"/>
        <v xml:space="preserve">Inner Plaster </v>
      </c>
      <c r="I37" s="126" t="str">
        <f t="shared" si="1"/>
        <v>None</v>
      </c>
      <c r="J37" s="9" t="s">
        <v>39</v>
      </c>
      <c r="K37" s="21" t="s">
        <v>41</v>
      </c>
      <c r="L37" s="42"/>
      <c r="M37" s="124">
        <f>F59*F60*F61</f>
        <v>0</v>
      </c>
      <c r="N37" s="19" t="e">
        <f t="shared" si="2"/>
        <v>#DIV/0!</v>
      </c>
    </row>
    <row r="38" spans="1:16" ht="16.5" thickBot="1" x14ac:dyDescent="0.35">
      <c r="A38" s="108"/>
      <c r="B38" s="84"/>
      <c r="C38" s="44" t="s">
        <v>53</v>
      </c>
      <c r="D38" s="25" t="s">
        <v>44</v>
      </c>
      <c r="E38" s="47" t="s">
        <v>57</v>
      </c>
      <c r="F38" s="7">
        <f>VLOOKUP($B35,'Data Base'!$A$17:$D$19,4,0)</f>
        <v>0</v>
      </c>
      <c r="H38" s="127" t="s">
        <v>34</v>
      </c>
      <c r="I38" s="120" t="s">
        <v>34</v>
      </c>
      <c r="J38" s="9" t="s">
        <v>39</v>
      </c>
      <c r="K38" s="21" t="s">
        <v>41</v>
      </c>
      <c r="L38" s="28" t="s">
        <v>74</v>
      </c>
      <c r="M38" s="124">
        <f>SUM(M23:M37)</f>
        <v>0</v>
      </c>
      <c r="N38" s="19" t="e">
        <f>SUM(N23:N37)</f>
        <v>#DIV/0!</v>
      </c>
    </row>
    <row r="39" spans="1:16" ht="33.75" customHeight="1" thickBot="1" x14ac:dyDescent="0.35">
      <c r="A39" s="106" t="s">
        <v>188</v>
      </c>
      <c r="B39" s="82" t="str">
        <f>'R-value &amp; CR-value calculator'!D35</f>
        <v>None</v>
      </c>
      <c r="C39" s="2" t="s">
        <v>7</v>
      </c>
      <c r="D39" s="23" t="s">
        <v>42</v>
      </c>
      <c r="E39" s="2" t="s">
        <v>28</v>
      </c>
      <c r="F39" s="7">
        <f>VLOOKUP($B39,'Data Base'!$A$10:$D$14,2,0)</f>
        <v>0</v>
      </c>
      <c r="H39" s="176" t="s">
        <v>83</v>
      </c>
      <c r="I39" s="177"/>
      <c r="J39" s="177"/>
      <c r="K39" s="177"/>
      <c r="L39" s="177"/>
      <c r="M39" s="177"/>
      <c r="N39" s="178"/>
    </row>
    <row r="40" spans="1:16" ht="15.75" customHeight="1" thickBot="1" x14ac:dyDescent="0.25">
      <c r="A40" s="107"/>
      <c r="B40" s="83"/>
      <c r="C40" s="4" t="s">
        <v>11</v>
      </c>
      <c r="D40" s="24" t="s">
        <v>12</v>
      </c>
      <c r="E40" s="4" t="s">
        <v>12</v>
      </c>
      <c r="F40" s="7">
        <f>'R-value &amp; CR-value calculator'!E35/1000</f>
        <v>0</v>
      </c>
      <c r="H40" s="128" t="s">
        <v>3</v>
      </c>
      <c r="I40" s="129" t="s">
        <v>4</v>
      </c>
      <c r="J40" s="129" t="s">
        <v>23</v>
      </c>
      <c r="K40" s="129" t="s">
        <v>8</v>
      </c>
      <c r="L40" s="129" t="s">
        <v>9</v>
      </c>
      <c r="M40" s="129" t="s">
        <v>2</v>
      </c>
      <c r="N40" s="130" t="s">
        <v>36</v>
      </c>
    </row>
    <row r="41" spans="1:16" ht="27.75" thickBot="1" x14ac:dyDescent="0.35">
      <c r="A41" s="107"/>
      <c r="B41" s="83"/>
      <c r="C41" s="4" t="s">
        <v>13</v>
      </c>
      <c r="D41" s="24" t="s">
        <v>14</v>
      </c>
      <c r="E41" s="4" t="s">
        <v>29</v>
      </c>
      <c r="F41" s="7">
        <f>VLOOKUP($B39,'Data Base'!$A$10:$D$14,3,0)</f>
        <v>0</v>
      </c>
      <c r="H41" s="125" t="str">
        <f t="shared" ref="H41:I55" si="3">H23</f>
        <v>Outer plaster or rendering</v>
      </c>
      <c r="I41" s="125" t="str">
        <f t="shared" si="3"/>
        <v>None</v>
      </c>
      <c r="J41" s="9" t="s">
        <v>24</v>
      </c>
      <c r="K41" s="21" t="s">
        <v>40</v>
      </c>
      <c r="L41" s="28" t="s">
        <v>62</v>
      </c>
      <c r="M41" s="10">
        <f t="shared" ref="M41:M52" si="4">M23*M4</f>
        <v>0</v>
      </c>
      <c r="N41" s="19">
        <f t="shared" ref="N41:N51" si="5">M41/$M$20</f>
        <v>0</v>
      </c>
    </row>
    <row r="42" spans="1:16" ht="38.25" customHeight="1" thickBot="1" x14ac:dyDescent="0.35">
      <c r="A42" s="108"/>
      <c r="B42" s="83"/>
      <c r="C42" s="5" t="s">
        <v>16</v>
      </c>
      <c r="D42" s="25" t="s">
        <v>17</v>
      </c>
      <c r="E42" s="5" t="s">
        <v>30</v>
      </c>
      <c r="F42" s="7">
        <f>VLOOKUP($B39,'Data Base'!$A$10:$D$14,4,0)</f>
        <v>0</v>
      </c>
      <c r="H42" s="125" t="str">
        <f t="shared" si="3"/>
        <v>Outside Insulation</v>
      </c>
      <c r="I42" s="125" t="str">
        <f t="shared" si="3"/>
        <v>None</v>
      </c>
      <c r="J42" s="9" t="s">
        <v>24</v>
      </c>
      <c r="K42" s="21" t="s">
        <v>40</v>
      </c>
      <c r="L42" s="28" t="s">
        <v>63</v>
      </c>
      <c r="M42" s="10">
        <f t="shared" si="4"/>
        <v>0</v>
      </c>
      <c r="N42" s="17">
        <f t="shared" si="5"/>
        <v>0</v>
      </c>
    </row>
    <row r="43" spans="1:16" ht="41.25" customHeight="1" thickBot="1" x14ac:dyDescent="0.35">
      <c r="A43" s="106" t="s">
        <v>189</v>
      </c>
      <c r="B43" s="82" t="str">
        <f>'R-value &amp; CR-value calculator'!D37</f>
        <v>None</v>
      </c>
      <c r="C43" s="2" t="s">
        <v>7</v>
      </c>
      <c r="D43" s="23" t="s">
        <v>42</v>
      </c>
      <c r="E43" s="2" t="s">
        <v>28</v>
      </c>
      <c r="F43" s="7">
        <f>VLOOKUP($B43,'Data Base'!$A$22:$D$27,2,0)</f>
        <v>0</v>
      </c>
      <c r="H43" s="125" t="str">
        <f t="shared" si="3"/>
        <v>Outside air space</v>
      </c>
      <c r="I43" s="125" t="str">
        <f t="shared" si="3"/>
        <v>None</v>
      </c>
      <c r="J43" s="9" t="s">
        <v>24</v>
      </c>
      <c r="K43" s="21" t="s">
        <v>40</v>
      </c>
      <c r="L43" s="42" t="s">
        <v>64</v>
      </c>
      <c r="M43" s="10">
        <f t="shared" si="4"/>
        <v>0</v>
      </c>
      <c r="N43" s="17">
        <f t="shared" si="5"/>
        <v>0</v>
      </c>
    </row>
    <row r="44" spans="1:16" ht="27.75" thickBot="1" x14ac:dyDescent="0.35">
      <c r="A44" s="107"/>
      <c r="B44" s="83"/>
      <c r="C44" s="4" t="s">
        <v>11</v>
      </c>
      <c r="D44" s="24" t="s">
        <v>12</v>
      </c>
      <c r="E44" s="4" t="s">
        <v>12</v>
      </c>
      <c r="F44" s="7">
        <f>'R-value &amp; CR-value calculator'!E37/1000</f>
        <v>0</v>
      </c>
      <c r="H44" s="125" t="str">
        <f t="shared" si="3"/>
        <v>Outside structural element</v>
      </c>
      <c r="I44" s="125" t="str">
        <f t="shared" si="3"/>
        <v>None</v>
      </c>
      <c r="J44" s="9" t="s">
        <v>24</v>
      </c>
      <c r="K44" s="21" t="s">
        <v>40</v>
      </c>
      <c r="L44" s="28" t="s">
        <v>61</v>
      </c>
      <c r="M44" s="10">
        <f t="shared" si="4"/>
        <v>0</v>
      </c>
      <c r="N44" s="17">
        <f t="shared" si="5"/>
        <v>0</v>
      </c>
    </row>
    <row r="45" spans="1:16" ht="16.5" thickBot="1" x14ac:dyDescent="0.35">
      <c r="A45" s="107"/>
      <c r="B45" s="83"/>
      <c r="C45" s="4" t="s">
        <v>13</v>
      </c>
      <c r="D45" s="24" t="s">
        <v>14</v>
      </c>
      <c r="E45" s="4" t="s">
        <v>29</v>
      </c>
      <c r="F45" s="7">
        <f>VLOOKUP($B43,'Data Base'!$A$22:$D$27,3,0)</f>
        <v>0</v>
      </c>
      <c r="H45" s="125" t="str">
        <f t="shared" si="3"/>
        <v>Outer cavity air space</v>
      </c>
      <c r="I45" s="125" t="str">
        <f t="shared" si="3"/>
        <v>Air void</v>
      </c>
      <c r="J45" s="9" t="s">
        <v>24</v>
      </c>
      <c r="K45" s="21" t="s">
        <v>40</v>
      </c>
      <c r="L45" s="42" t="s">
        <v>66</v>
      </c>
      <c r="M45" s="10">
        <f t="shared" si="4"/>
        <v>0</v>
      </c>
      <c r="N45" s="17">
        <f t="shared" si="5"/>
        <v>0</v>
      </c>
    </row>
    <row r="46" spans="1:16" ht="27.75" thickBot="1" x14ac:dyDescent="0.35">
      <c r="A46" s="108"/>
      <c r="B46" s="84"/>
      <c r="C46" s="5" t="s">
        <v>16</v>
      </c>
      <c r="D46" s="25" t="s">
        <v>17</v>
      </c>
      <c r="E46" s="5" t="s">
        <v>30</v>
      </c>
      <c r="F46" s="7">
        <f>VLOOKUP($B43,'Data Base'!$A$22:$D$27,4,0)</f>
        <v>0</v>
      </c>
      <c r="H46" s="125" t="str">
        <f t="shared" si="3"/>
        <v>Outer wall cavity Insulation</v>
      </c>
      <c r="I46" s="125" t="str">
        <f t="shared" si="3"/>
        <v>None</v>
      </c>
      <c r="J46" s="9" t="s">
        <v>24</v>
      </c>
      <c r="K46" s="21" t="s">
        <v>40</v>
      </c>
      <c r="L46" s="28" t="s">
        <v>67</v>
      </c>
      <c r="M46" s="10">
        <f t="shared" si="4"/>
        <v>0</v>
      </c>
      <c r="N46" s="17">
        <f t="shared" si="5"/>
        <v>0</v>
      </c>
    </row>
    <row r="47" spans="1:16" ht="42" customHeight="1" thickBot="1" x14ac:dyDescent="0.35">
      <c r="A47" s="106" t="s">
        <v>193</v>
      </c>
      <c r="B47" s="82" t="str">
        <f>'R-value &amp; CR-value calculator'!D39</f>
        <v>None</v>
      </c>
      <c r="C47" s="41" t="s">
        <v>51</v>
      </c>
      <c r="D47" s="23" t="s">
        <v>44</v>
      </c>
      <c r="E47" s="45" t="s">
        <v>55</v>
      </c>
      <c r="F47" s="7">
        <f>VLOOKUP($B47,'Data Base'!$A$17:$D$19,2,0)</f>
        <v>0</v>
      </c>
      <c r="H47" s="125" t="str">
        <f t="shared" si="3"/>
        <v>Inner mid wall cavity</v>
      </c>
      <c r="I47" s="125" t="str">
        <f t="shared" si="3"/>
        <v>Air void</v>
      </c>
      <c r="J47" s="9" t="s">
        <v>24</v>
      </c>
      <c r="K47" s="21" t="s">
        <v>40</v>
      </c>
      <c r="L47" s="42" t="s">
        <v>68</v>
      </c>
      <c r="M47" s="10">
        <f t="shared" si="4"/>
        <v>0</v>
      </c>
      <c r="N47" s="17">
        <f t="shared" si="5"/>
        <v>0</v>
      </c>
      <c r="O47" s="57"/>
    </row>
    <row r="48" spans="1:16" ht="27.75" thickBot="1" x14ac:dyDescent="0.35">
      <c r="A48" s="107"/>
      <c r="B48" s="83"/>
      <c r="C48" s="4" t="s">
        <v>11</v>
      </c>
      <c r="D48" s="24" t="s">
        <v>12</v>
      </c>
      <c r="E48" s="30" t="s">
        <v>12</v>
      </c>
      <c r="F48" s="7">
        <f>'R-value &amp; CR-value calculator'!E39/1000</f>
        <v>0</v>
      </c>
      <c r="H48" s="125" t="str">
        <f t="shared" si="3"/>
        <v>Mid wall structural element</v>
      </c>
      <c r="I48" s="125" t="str">
        <f t="shared" si="3"/>
        <v>None</v>
      </c>
      <c r="J48" s="9" t="s">
        <v>24</v>
      </c>
      <c r="K48" s="21" t="s">
        <v>40</v>
      </c>
      <c r="L48" s="28" t="s">
        <v>69</v>
      </c>
      <c r="M48" s="10">
        <f t="shared" si="4"/>
        <v>0</v>
      </c>
      <c r="N48" s="17">
        <f t="shared" si="5"/>
        <v>0</v>
      </c>
      <c r="O48" s="32"/>
    </row>
    <row r="49" spans="1:21" ht="18" thickBot="1" x14ac:dyDescent="0.35">
      <c r="A49" s="107"/>
      <c r="B49" s="83"/>
      <c r="C49" s="42" t="s">
        <v>52</v>
      </c>
      <c r="D49" s="24" t="s">
        <v>54</v>
      </c>
      <c r="E49" s="46" t="s">
        <v>56</v>
      </c>
      <c r="F49" s="7">
        <f>VLOOKUP($B47,'Data Base'!$A$17:$D$19,3,0)</f>
        <v>0</v>
      </c>
      <c r="H49" s="125" t="str">
        <f t="shared" si="3"/>
        <v>Inner air cavity</v>
      </c>
      <c r="I49" s="125" t="str">
        <f t="shared" si="3"/>
        <v>Air void</v>
      </c>
      <c r="J49" s="9" t="s">
        <v>24</v>
      </c>
      <c r="K49" s="21" t="s">
        <v>40</v>
      </c>
      <c r="L49" s="42" t="s">
        <v>70</v>
      </c>
      <c r="M49" s="10">
        <f t="shared" si="4"/>
        <v>0</v>
      </c>
      <c r="N49" s="17">
        <f t="shared" si="5"/>
        <v>0</v>
      </c>
      <c r="O49" s="33"/>
      <c r="U49" s="32"/>
    </row>
    <row r="50" spans="1:21" ht="18" thickBot="1" x14ac:dyDescent="0.35">
      <c r="A50" s="108"/>
      <c r="B50" s="84"/>
      <c r="C50" s="44" t="s">
        <v>53</v>
      </c>
      <c r="D50" s="25" t="s">
        <v>44</v>
      </c>
      <c r="E50" s="47" t="s">
        <v>57</v>
      </c>
      <c r="F50" s="7">
        <f>VLOOKUP($B47,'Data Base'!$A$17:$D$19,4,0)</f>
        <v>0</v>
      </c>
      <c r="H50" s="125" t="str">
        <f t="shared" si="3"/>
        <v>Midwall insulation</v>
      </c>
      <c r="I50" s="125" t="str">
        <f t="shared" si="3"/>
        <v>None</v>
      </c>
      <c r="J50" s="9" t="s">
        <v>24</v>
      </c>
      <c r="K50" s="21" t="s">
        <v>40</v>
      </c>
      <c r="L50" s="28" t="s">
        <v>71</v>
      </c>
      <c r="M50" s="10">
        <f t="shared" si="4"/>
        <v>0</v>
      </c>
      <c r="N50" s="17">
        <f t="shared" si="5"/>
        <v>0</v>
      </c>
      <c r="O50" s="33"/>
    </row>
    <row r="51" spans="1:21" ht="26.25" thickBot="1" x14ac:dyDescent="0.35">
      <c r="A51" s="106" t="s">
        <v>194</v>
      </c>
      <c r="B51" s="82" t="str">
        <f>'R-value &amp; CR-value calculator'!D41</f>
        <v>None</v>
      </c>
      <c r="C51" s="2" t="s">
        <v>7</v>
      </c>
      <c r="D51" s="23" t="s">
        <v>42</v>
      </c>
      <c r="E51" s="2" t="s">
        <v>28</v>
      </c>
      <c r="F51" s="7">
        <f>VLOOKUP($B51,'Data Base'!$A$10:$D$14,2,0)</f>
        <v>0</v>
      </c>
      <c r="H51" s="125" t="str">
        <f t="shared" si="3"/>
        <v>Inner Structural element</v>
      </c>
      <c r="I51" s="125" t="str">
        <f t="shared" si="3"/>
        <v>None</v>
      </c>
      <c r="J51" s="9" t="s">
        <v>24</v>
      </c>
      <c r="K51" s="21" t="s">
        <v>40</v>
      </c>
      <c r="L51" s="28" t="s">
        <v>72</v>
      </c>
      <c r="M51" s="10">
        <f t="shared" si="4"/>
        <v>0</v>
      </c>
      <c r="N51" s="17">
        <f t="shared" si="5"/>
        <v>0</v>
      </c>
      <c r="O51" s="33"/>
    </row>
    <row r="52" spans="1:21" ht="18" thickBot="1" x14ac:dyDescent="0.35">
      <c r="A52" s="107"/>
      <c r="B52" s="83"/>
      <c r="C52" s="4" t="s">
        <v>11</v>
      </c>
      <c r="D52" s="24" t="s">
        <v>12</v>
      </c>
      <c r="E52" s="4" t="s">
        <v>12</v>
      </c>
      <c r="F52" s="7">
        <f>'R-value &amp; CR-value calculator'!E41/1000</f>
        <v>0</v>
      </c>
      <c r="H52" s="125" t="str">
        <f t="shared" si="3"/>
        <v>Inner air cavity</v>
      </c>
      <c r="I52" s="125" t="str">
        <f t="shared" si="3"/>
        <v>None</v>
      </c>
      <c r="J52" s="28" t="s">
        <v>24</v>
      </c>
      <c r="K52" s="21" t="s">
        <v>40</v>
      </c>
      <c r="L52" s="38"/>
      <c r="M52" s="10">
        <f t="shared" si="4"/>
        <v>0</v>
      </c>
      <c r="N52" s="17">
        <f t="shared" ref="N52:N55" si="6">M52/$M$20</f>
        <v>0</v>
      </c>
      <c r="O52" s="33"/>
    </row>
    <row r="53" spans="1:21" ht="18" thickBot="1" x14ac:dyDescent="0.35">
      <c r="A53" s="107"/>
      <c r="B53" s="83"/>
      <c r="C53" s="4" t="s">
        <v>13</v>
      </c>
      <c r="D53" s="24" t="s">
        <v>14</v>
      </c>
      <c r="E53" s="4" t="s">
        <v>29</v>
      </c>
      <c r="F53" s="7">
        <f>VLOOKUP($B51,'Data Base'!$A$10:$D$14,3,0)</f>
        <v>0</v>
      </c>
      <c r="H53" s="125" t="str">
        <f t="shared" si="3"/>
        <v>Inner insulation liner</v>
      </c>
      <c r="I53" s="125" t="str">
        <f t="shared" si="3"/>
        <v>None</v>
      </c>
      <c r="J53" s="28" t="s">
        <v>24</v>
      </c>
      <c r="K53" s="21" t="s">
        <v>40</v>
      </c>
      <c r="L53" s="42"/>
      <c r="M53" s="10">
        <f>M35*M15</f>
        <v>0</v>
      </c>
      <c r="N53" s="17">
        <f t="shared" si="6"/>
        <v>0</v>
      </c>
      <c r="O53" s="33"/>
    </row>
    <row r="54" spans="1:21" ht="18" thickBot="1" x14ac:dyDescent="0.35">
      <c r="A54" s="108"/>
      <c r="B54" s="83"/>
      <c r="C54" s="5" t="s">
        <v>16</v>
      </c>
      <c r="D54" s="25" t="s">
        <v>17</v>
      </c>
      <c r="E54" s="5" t="s">
        <v>30</v>
      </c>
      <c r="F54" s="7">
        <f>VLOOKUP($B51,'Data Base'!$A$10:$D$14,4,0)</f>
        <v>0</v>
      </c>
      <c r="H54" s="125" t="str">
        <f t="shared" si="3"/>
        <v>Inner liner board</v>
      </c>
      <c r="I54" s="125" t="str">
        <f t="shared" si="3"/>
        <v>None</v>
      </c>
      <c r="J54" s="28" t="s">
        <v>24</v>
      </c>
      <c r="K54" s="21" t="s">
        <v>40</v>
      </c>
      <c r="L54" s="42"/>
      <c r="M54" s="10">
        <f>M36*M17</f>
        <v>0</v>
      </c>
      <c r="N54" s="17">
        <f t="shared" si="6"/>
        <v>0</v>
      </c>
      <c r="O54" s="33"/>
    </row>
    <row r="55" spans="1:21" ht="41.25" customHeight="1" thickBot="1" x14ac:dyDescent="0.35">
      <c r="A55" s="106" t="s">
        <v>202</v>
      </c>
      <c r="B55" s="82" t="str">
        <f>'R-value &amp; CR-value calculator'!D43</f>
        <v>None</v>
      </c>
      <c r="C55" s="2" t="s">
        <v>7</v>
      </c>
      <c r="D55" s="23" t="s">
        <v>42</v>
      </c>
      <c r="E55" s="2" t="s">
        <v>10</v>
      </c>
      <c r="F55" s="7">
        <f>VLOOKUP($B55,'Data Base'!A30:D32,2,0)</f>
        <v>0</v>
      </c>
      <c r="H55" s="125" t="str">
        <f t="shared" si="3"/>
        <v xml:space="preserve">Inner Plaster </v>
      </c>
      <c r="I55" s="125" t="str">
        <f t="shared" si="3"/>
        <v>None</v>
      </c>
      <c r="J55" s="28" t="s">
        <v>24</v>
      </c>
      <c r="K55" s="21" t="s">
        <v>40</v>
      </c>
      <c r="L55" s="42"/>
      <c r="M55" s="10">
        <f>M37*M18</f>
        <v>0</v>
      </c>
      <c r="N55" s="17">
        <f t="shared" si="6"/>
        <v>0</v>
      </c>
    </row>
    <row r="56" spans="1:21" ht="13.5" thickBot="1" x14ac:dyDescent="0.25">
      <c r="A56" s="107"/>
      <c r="B56" s="83"/>
      <c r="C56" s="4" t="s">
        <v>11</v>
      </c>
      <c r="D56" s="24" t="s">
        <v>12</v>
      </c>
      <c r="E56" s="4" t="s">
        <v>12</v>
      </c>
      <c r="F56" s="7">
        <f>'R-value &amp; CR-value calculator'!E43/1000</f>
        <v>0</v>
      </c>
      <c r="H56" s="125"/>
      <c r="I56" s="125"/>
      <c r="J56" s="28"/>
      <c r="K56" s="21"/>
      <c r="L56" s="42"/>
      <c r="M56" s="10"/>
      <c r="N56" s="17"/>
    </row>
    <row r="57" spans="1:21" ht="16.5" thickBot="1" x14ac:dyDescent="0.35">
      <c r="A57" s="107"/>
      <c r="B57" s="83"/>
      <c r="C57" s="4" t="s">
        <v>13</v>
      </c>
      <c r="D57" s="24" t="s">
        <v>14</v>
      </c>
      <c r="E57" s="4" t="s">
        <v>15</v>
      </c>
      <c r="F57" s="7">
        <f>VLOOKUP($B55,'Data Base'!$A$30:$D$32,3,0)</f>
        <v>0</v>
      </c>
      <c r="H57" s="135" t="str">
        <f t="shared" ref="H57" si="7">H39</f>
        <v>C*R Product</v>
      </c>
      <c r="I57" s="135">
        <f t="shared" ref="I57" si="8">I39</f>
        <v>0</v>
      </c>
      <c r="J57" s="136"/>
      <c r="K57" s="136"/>
      <c r="L57" s="136"/>
      <c r="M57" s="136"/>
      <c r="N57" s="137"/>
    </row>
    <row r="58" spans="1:21" ht="16.5" thickBot="1" x14ac:dyDescent="0.35">
      <c r="A58" s="108"/>
      <c r="B58" s="84"/>
      <c r="C58" s="5" t="s">
        <v>16</v>
      </c>
      <c r="D58" s="25" t="s">
        <v>17</v>
      </c>
      <c r="E58" s="5" t="s">
        <v>18</v>
      </c>
      <c r="F58" s="7">
        <f>VLOOKUP($B55,'Data Base'!$A$30:$D324,4,0)</f>
        <v>0</v>
      </c>
      <c r="H58" s="172"/>
      <c r="I58" s="172"/>
      <c r="J58" s="172"/>
      <c r="K58" s="172"/>
      <c r="L58" s="172"/>
      <c r="M58" s="172"/>
      <c r="N58" s="172"/>
    </row>
    <row r="59" spans="1:21" ht="26.25" customHeight="1" thickBot="1" x14ac:dyDescent="0.35">
      <c r="A59" s="106" t="s">
        <v>58</v>
      </c>
      <c r="B59" s="82" t="str">
        <f>'R-value &amp; CR-value calculator'!D45</f>
        <v>None</v>
      </c>
      <c r="C59" s="2" t="s">
        <v>7</v>
      </c>
      <c r="D59" s="23" t="s">
        <v>42</v>
      </c>
      <c r="E59" s="2" t="s">
        <v>10</v>
      </c>
      <c r="F59" s="7">
        <f>VLOOKUP($B59,'Data Base'!$A$3:$D$7,2,0)</f>
        <v>0</v>
      </c>
      <c r="H59" s="4"/>
      <c r="I59" s="4"/>
      <c r="J59" s="4"/>
      <c r="K59" s="4"/>
      <c r="L59" s="4"/>
      <c r="M59" s="4"/>
      <c r="N59" s="28"/>
    </row>
    <row r="60" spans="1:21" ht="13.5" thickBot="1" x14ac:dyDescent="0.25">
      <c r="A60" s="107"/>
      <c r="B60" s="83"/>
      <c r="C60" s="4" t="s">
        <v>11</v>
      </c>
      <c r="D60" s="24" t="s">
        <v>12</v>
      </c>
      <c r="E60" s="4" t="s">
        <v>12</v>
      </c>
      <c r="F60" s="7">
        <f>'R-value &amp; CR-value calculator'!E45/1000</f>
        <v>0</v>
      </c>
      <c r="H60" s="187" t="s">
        <v>76</v>
      </c>
      <c r="I60" s="188"/>
      <c r="J60" s="188"/>
      <c r="K60" s="188"/>
      <c r="L60" s="188"/>
      <c r="M60" s="188"/>
      <c r="N60" s="189"/>
    </row>
    <row r="61" spans="1:21" ht="16.5" thickBot="1" x14ac:dyDescent="0.35">
      <c r="A61" s="107"/>
      <c r="B61" s="83"/>
      <c r="C61" s="4" t="s">
        <v>13</v>
      </c>
      <c r="D61" s="24" t="s">
        <v>14</v>
      </c>
      <c r="E61" s="4" t="s">
        <v>15</v>
      </c>
      <c r="F61" s="7">
        <f>VLOOKUP($B59,'Data Base'!$A$3:$D$7,3,0)</f>
        <v>0</v>
      </c>
      <c r="H61" s="52" t="s">
        <v>75</v>
      </c>
      <c r="I61" s="53"/>
      <c r="J61" s="53"/>
      <c r="K61" s="53"/>
      <c r="L61" s="53"/>
      <c r="M61" s="71">
        <f>M38*M20/3.6</f>
        <v>0</v>
      </c>
      <c r="N61" s="54"/>
    </row>
    <row r="62" spans="1:21" ht="16.5" thickBot="1" x14ac:dyDescent="0.35">
      <c r="A62" s="108"/>
      <c r="B62" s="84"/>
      <c r="C62" s="5" t="s">
        <v>16</v>
      </c>
      <c r="D62" s="25" t="s">
        <v>17</v>
      </c>
      <c r="E62" s="5" t="s">
        <v>18</v>
      </c>
      <c r="F62" s="7">
        <f>VLOOKUP($B$59,'Data Base'!$A$3:$D$7,4,0)</f>
        <v>0</v>
      </c>
      <c r="M62" s="190"/>
      <c r="N62" s="190"/>
    </row>
    <row r="63" spans="1:21" ht="38.25" customHeight="1" thickBot="1" x14ac:dyDescent="0.25">
      <c r="A63" s="111" t="s">
        <v>0</v>
      </c>
      <c r="B63" s="112"/>
      <c r="C63" s="112"/>
      <c r="D63" s="112"/>
      <c r="E63" s="112"/>
      <c r="F63" s="113"/>
      <c r="M63" s="9"/>
      <c r="N63" s="9"/>
    </row>
    <row r="64" spans="1:21" ht="13.5" thickBot="1" x14ac:dyDescent="0.25">
      <c r="A64" s="11" t="s">
        <v>3</v>
      </c>
      <c r="B64" s="12" t="s">
        <v>4</v>
      </c>
      <c r="C64" s="12" t="s">
        <v>1</v>
      </c>
      <c r="D64" s="12" t="s">
        <v>8</v>
      </c>
      <c r="E64" s="12" t="s">
        <v>9</v>
      </c>
      <c r="F64" s="13" t="s">
        <v>2</v>
      </c>
      <c r="K64" s="38"/>
      <c r="L64" s="38"/>
      <c r="M64" s="10"/>
      <c r="N64" s="10"/>
      <c r="O64" s="38"/>
    </row>
    <row r="65" spans="1:14" ht="16.5" thickBot="1" x14ac:dyDescent="0.35">
      <c r="A65" s="185" t="s">
        <v>5</v>
      </c>
      <c r="B65" s="191" t="s">
        <v>6</v>
      </c>
      <c r="C65" s="2" t="s">
        <v>20</v>
      </c>
      <c r="D65" s="23" t="s">
        <v>43</v>
      </c>
      <c r="E65" s="3" t="s">
        <v>22</v>
      </c>
      <c r="F65" s="7">
        <v>9.4</v>
      </c>
      <c r="H65" s="72" t="s">
        <v>211</v>
      </c>
      <c r="I65" s="53"/>
      <c r="J65" s="54"/>
      <c r="K65" s="182" t="s">
        <v>81</v>
      </c>
      <c r="L65" s="183"/>
      <c r="M65" s="183"/>
      <c r="N65" s="184"/>
    </row>
    <row r="66" spans="1:14" ht="18" thickBot="1" x14ac:dyDescent="0.35">
      <c r="A66" s="186"/>
      <c r="B66" s="192"/>
      <c r="C66" s="5" t="s">
        <v>19</v>
      </c>
      <c r="D66" s="25" t="s">
        <v>43</v>
      </c>
      <c r="E66" s="6" t="s">
        <v>21</v>
      </c>
      <c r="F66" s="8">
        <v>20</v>
      </c>
      <c r="H66" s="59" t="s">
        <v>84</v>
      </c>
      <c r="I66" s="38"/>
      <c r="J66" s="39"/>
      <c r="K66" s="73" t="s">
        <v>85</v>
      </c>
      <c r="L66" s="76" t="s">
        <v>54</v>
      </c>
      <c r="M66" s="76" t="s">
        <v>82</v>
      </c>
      <c r="N66" s="48" t="s">
        <v>86</v>
      </c>
    </row>
    <row r="67" spans="1:14" ht="18" thickBot="1" x14ac:dyDescent="0.35">
      <c r="H67" s="59" t="s">
        <v>77</v>
      </c>
      <c r="I67" s="38"/>
      <c r="J67" s="39"/>
      <c r="K67" s="74">
        <v>0.32</v>
      </c>
      <c r="L67" s="77">
        <v>315.5</v>
      </c>
      <c r="M67" s="79">
        <v>36.22</v>
      </c>
      <c r="N67" s="81">
        <f>L67*K67/3.6</f>
        <v>28.044444444444444</v>
      </c>
    </row>
    <row r="68" spans="1:14" ht="17.25" x14ac:dyDescent="0.3">
      <c r="A68" s="60" t="s">
        <v>59</v>
      </c>
      <c r="B68" s="58"/>
      <c r="C68" s="58"/>
      <c r="D68" s="65"/>
      <c r="E68" s="2"/>
      <c r="F68" s="3"/>
      <c r="H68" s="59" t="s">
        <v>78</v>
      </c>
      <c r="I68" s="38"/>
      <c r="J68" s="39"/>
      <c r="K68" s="74">
        <v>0.49</v>
      </c>
      <c r="L68" s="77">
        <v>315.5</v>
      </c>
      <c r="M68" s="79">
        <v>38.82</v>
      </c>
      <c r="N68" s="81">
        <f>L68*K68/3.6</f>
        <v>42.943055555555553</v>
      </c>
    </row>
    <row r="69" spans="1:14" ht="17.25" x14ac:dyDescent="0.3">
      <c r="A69" s="61"/>
      <c r="B69" s="38"/>
      <c r="C69" s="38"/>
      <c r="D69" s="66"/>
      <c r="E69" s="4"/>
      <c r="F69" s="30"/>
      <c r="H69" s="59" t="s">
        <v>79</v>
      </c>
      <c r="I69" s="38"/>
      <c r="J69" s="39"/>
      <c r="K69" s="74">
        <v>0.99</v>
      </c>
      <c r="L69" s="77">
        <v>316.10000000000002</v>
      </c>
      <c r="M69" s="79">
        <v>41.4</v>
      </c>
      <c r="N69" s="81">
        <f>L69*K69/3.6</f>
        <v>86.927500000000009</v>
      </c>
    </row>
    <row r="70" spans="1:14" ht="27" x14ac:dyDescent="0.3">
      <c r="A70" s="67"/>
      <c r="B70" s="62" t="s">
        <v>52</v>
      </c>
      <c r="C70" s="64" t="s">
        <v>60</v>
      </c>
      <c r="D70" s="66"/>
      <c r="E70" s="4"/>
      <c r="F70" s="30"/>
      <c r="H70" s="59" t="s">
        <v>80</v>
      </c>
      <c r="I70" s="38"/>
      <c r="J70" s="39"/>
      <c r="K70" s="74">
        <v>1.49</v>
      </c>
      <c r="L70" s="77">
        <v>316.39999999999998</v>
      </c>
      <c r="M70" s="79">
        <v>42.27</v>
      </c>
      <c r="N70" s="81">
        <f>L70*K70/3.6</f>
        <v>130.95444444444445</v>
      </c>
    </row>
    <row r="71" spans="1:14" ht="18" thickBot="1" x14ac:dyDescent="0.35">
      <c r="A71" s="68"/>
      <c r="B71" s="63">
        <v>-10</v>
      </c>
      <c r="C71" s="64">
        <v>4.0999999999999996</v>
      </c>
      <c r="D71" s="66"/>
      <c r="E71" s="4"/>
      <c r="F71" s="30"/>
      <c r="H71" s="59" t="s">
        <v>87</v>
      </c>
      <c r="I71" s="38"/>
      <c r="J71" s="39"/>
      <c r="K71" s="75">
        <v>1.32</v>
      </c>
      <c r="L71" s="78">
        <v>316.39999999999998</v>
      </c>
      <c r="M71" s="80">
        <v>71.709999999999994</v>
      </c>
      <c r="N71" s="81">
        <f>L71*K71/3.6</f>
        <v>116.01333333333332</v>
      </c>
    </row>
    <row r="72" spans="1:14" ht="18" thickBot="1" x14ac:dyDescent="0.35">
      <c r="A72" s="68"/>
      <c r="B72" s="63">
        <v>0</v>
      </c>
      <c r="C72" s="64">
        <v>4.5999999999999996</v>
      </c>
      <c r="D72" s="66"/>
      <c r="E72" s="4"/>
      <c r="F72" s="30"/>
      <c r="H72" s="179"/>
      <c r="I72" s="180"/>
      <c r="J72" s="180"/>
      <c r="K72" s="180"/>
      <c r="L72" s="180"/>
      <c r="M72" s="180"/>
      <c r="N72" s="181"/>
    </row>
    <row r="73" spans="1:14" x14ac:dyDescent="0.2">
      <c r="A73" s="68"/>
      <c r="B73" s="63">
        <v>10</v>
      </c>
      <c r="C73" s="64">
        <v>5.0999999999999996</v>
      </c>
      <c r="D73" s="66"/>
      <c r="E73" s="4"/>
      <c r="F73" s="30"/>
    </row>
    <row r="74" spans="1:14" x14ac:dyDescent="0.2">
      <c r="A74" s="68"/>
      <c r="B74" s="63">
        <v>20</v>
      </c>
      <c r="C74" s="63">
        <v>5.7</v>
      </c>
      <c r="D74" s="4"/>
      <c r="E74" s="4"/>
      <c r="F74" s="30"/>
    </row>
    <row r="75" spans="1:14" ht="13.5" thickBot="1" x14ac:dyDescent="0.25">
      <c r="A75" s="69"/>
      <c r="B75" s="70">
        <v>30</v>
      </c>
      <c r="C75" s="70">
        <v>6.3</v>
      </c>
      <c r="D75" s="5"/>
      <c r="E75" s="5"/>
      <c r="F75" s="6"/>
    </row>
    <row r="76" spans="1:14" x14ac:dyDescent="0.2">
      <c r="A76" s="56" t="s">
        <v>44</v>
      </c>
    </row>
    <row r="77" spans="1:14" x14ac:dyDescent="0.2">
      <c r="A77" s="118"/>
      <c r="B77" s="118"/>
      <c r="C77" s="118"/>
      <c r="D77" s="118"/>
      <c r="E77" s="118"/>
      <c r="F77" s="118"/>
    </row>
    <row r="78" spans="1:14" x14ac:dyDescent="0.2">
      <c r="A78" s="9"/>
      <c r="B78" s="9"/>
      <c r="C78" s="9"/>
      <c r="D78" s="9"/>
      <c r="E78" s="9"/>
      <c r="F78" s="9"/>
    </row>
    <row r="79" spans="1:14" x14ac:dyDescent="0.2">
      <c r="A79" s="4"/>
      <c r="B79" s="4"/>
      <c r="C79" s="4"/>
      <c r="D79" s="24"/>
      <c r="E79" s="4"/>
      <c r="F79" s="4"/>
    </row>
    <row r="80" spans="1:14" x14ac:dyDescent="0.2">
      <c r="A80" s="4"/>
      <c r="B80" s="4"/>
      <c r="C80" s="4"/>
      <c r="D80" s="24"/>
      <c r="E80" s="4"/>
      <c r="F80" s="31"/>
    </row>
    <row r="81" spans="1:14" x14ac:dyDescent="0.2">
      <c r="A81" s="4"/>
      <c r="B81" s="4"/>
      <c r="C81" s="4"/>
      <c r="D81" s="24"/>
      <c r="E81" s="4"/>
      <c r="F81" s="31"/>
    </row>
    <row r="82" spans="1:14" x14ac:dyDescent="0.2">
      <c r="A82" s="4"/>
      <c r="B82" s="4"/>
      <c r="C82" s="4"/>
      <c r="D82" s="24"/>
      <c r="E82" s="4"/>
      <c r="F82" s="31"/>
      <c r="M82" s="34" t="s">
        <v>44</v>
      </c>
      <c r="N82" s="49" t="s">
        <v>44</v>
      </c>
    </row>
    <row r="83" spans="1:14" x14ac:dyDescent="0.2">
      <c r="A83" s="4"/>
      <c r="B83" s="4"/>
      <c r="C83" s="4"/>
      <c r="D83" s="24"/>
      <c r="E83" s="4"/>
      <c r="F83" s="4"/>
    </row>
    <row r="84" spans="1:14" x14ac:dyDescent="0.2">
      <c r="A84" s="9"/>
      <c r="B84" s="9"/>
      <c r="C84" s="4"/>
      <c r="D84" s="24"/>
      <c r="E84" s="119"/>
      <c r="F84" s="31"/>
    </row>
    <row r="85" spans="1:14" x14ac:dyDescent="0.2">
      <c r="A85" s="4"/>
      <c r="B85" s="4"/>
      <c r="C85" s="4"/>
      <c r="D85" s="4"/>
      <c r="E85" s="4"/>
      <c r="F85" s="4"/>
    </row>
    <row r="89" spans="1:14" x14ac:dyDescent="0.2">
      <c r="G89"/>
    </row>
    <row r="90" spans="1:14" x14ac:dyDescent="0.2">
      <c r="G90"/>
    </row>
    <row r="91" spans="1:14" x14ac:dyDescent="0.2">
      <c r="G91"/>
    </row>
    <row r="92" spans="1:14" x14ac:dyDescent="0.2">
      <c r="G92"/>
    </row>
    <row r="93" spans="1:14" x14ac:dyDescent="0.2">
      <c r="G93"/>
    </row>
    <row r="94" spans="1:14" x14ac:dyDescent="0.2">
      <c r="G94"/>
    </row>
    <row r="95" spans="1:14" x14ac:dyDescent="0.2">
      <c r="G95"/>
    </row>
    <row r="96" spans="1:14" x14ac:dyDescent="0.2">
      <c r="G96"/>
    </row>
  </sheetData>
  <sheetProtection password="DAF9" sheet="1" objects="1" scenarios="1"/>
  <mergeCells count="12">
    <mergeCell ref="H72:N72"/>
    <mergeCell ref="K65:N65"/>
    <mergeCell ref="A65:A66"/>
    <mergeCell ref="H60:N60"/>
    <mergeCell ref="M62:N62"/>
    <mergeCell ref="B65:B66"/>
    <mergeCell ref="A1:F1"/>
    <mergeCell ref="H3:I3"/>
    <mergeCell ref="H58:N58"/>
    <mergeCell ref="H21:N21"/>
    <mergeCell ref="H39:N39"/>
    <mergeCell ref="H1:N1"/>
  </mergeCells>
  <phoneticPr fontId="2" type="noConversion"/>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topLeftCell="A11" workbookViewId="0">
      <selection activeCell="E36" sqref="E36"/>
    </sheetView>
  </sheetViews>
  <sheetFormatPr defaultRowHeight="12.75" x14ac:dyDescent="0.2"/>
  <cols>
    <col min="1" max="1" width="33.28515625" customWidth="1"/>
    <col min="3" max="3" width="11.42578125" customWidth="1"/>
    <col min="4" max="4" width="11" customWidth="1"/>
  </cols>
  <sheetData>
    <row r="1" spans="1:4" ht="25.5" x14ac:dyDescent="0.2">
      <c r="A1" s="32" t="s">
        <v>174</v>
      </c>
      <c r="B1" s="32" t="s">
        <v>7</v>
      </c>
      <c r="C1" s="32" t="s">
        <v>166</v>
      </c>
      <c r="D1" s="85" t="s">
        <v>167</v>
      </c>
    </row>
    <row r="2" spans="1:4" x14ac:dyDescent="0.2">
      <c r="A2" s="32" t="s">
        <v>172</v>
      </c>
    </row>
    <row r="3" spans="1:4" x14ac:dyDescent="0.2">
      <c r="A3" s="32" t="s">
        <v>184</v>
      </c>
    </row>
    <row r="4" spans="1:4" x14ac:dyDescent="0.2">
      <c r="A4" s="32" t="s">
        <v>160</v>
      </c>
      <c r="B4">
        <v>1860</v>
      </c>
      <c r="C4">
        <v>1.085</v>
      </c>
      <c r="D4">
        <v>0.72</v>
      </c>
    </row>
    <row r="5" spans="1:4" x14ac:dyDescent="0.2">
      <c r="A5" s="32" t="s">
        <v>159</v>
      </c>
      <c r="B5">
        <v>1200</v>
      </c>
      <c r="C5">
        <v>1</v>
      </c>
      <c r="D5">
        <v>0.2</v>
      </c>
    </row>
    <row r="6" spans="1:4" x14ac:dyDescent="0.2">
      <c r="A6" s="32" t="s">
        <v>161</v>
      </c>
      <c r="B6">
        <v>1200</v>
      </c>
      <c r="C6">
        <v>0.8</v>
      </c>
      <c r="D6">
        <v>0.2</v>
      </c>
    </row>
    <row r="7" spans="1:4" x14ac:dyDescent="0.2">
      <c r="A7" s="32" t="s">
        <v>178</v>
      </c>
      <c r="B7">
        <v>1000</v>
      </c>
      <c r="C7">
        <v>1.3</v>
      </c>
      <c r="D7">
        <v>0.17</v>
      </c>
    </row>
    <row r="9" spans="1:4" x14ac:dyDescent="0.2">
      <c r="A9" s="32" t="s">
        <v>173</v>
      </c>
    </row>
    <row r="10" spans="1:4" x14ac:dyDescent="0.2">
      <c r="A10" s="32" t="s">
        <v>184</v>
      </c>
    </row>
    <row r="11" spans="1:4" x14ac:dyDescent="0.2">
      <c r="A11" s="32" t="s">
        <v>162</v>
      </c>
      <c r="B11">
        <v>60</v>
      </c>
      <c r="C11">
        <v>0.8</v>
      </c>
      <c r="D11">
        <v>4.4999999999999998E-2</v>
      </c>
    </row>
    <row r="12" spans="1:4" x14ac:dyDescent="0.2">
      <c r="A12" s="32" t="s">
        <v>163</v>
      </c>
      <c r="B12">
        <v>35</v>
      </c>
      <c r="C12">
        <v>0.8</v>
      </c>
      <c r="D12">
        <v>0.03</v>
      </c>
    </row>
    <row r="13" spans="1:4" x14ac:dyDescent="0.2">
      <c r="A13" s="32" t="s">
        <v>164</v>
      </c>
      <c r="B13">
        <v>35</v>
      </c>
      <c r="C13">
        <v>0.8</v>
      </c>
      <c r="D13">
        <v>2.5000000000000001E-2</v>
      </c>
    </row>
    <row r="14" spans="1:4" x14ac:dyDescent="0.2">
      <c r="A14" s="32" t="s">
        <v>165</v>
      </c>
      <c r="B14">
        <v>20</v>
      </c>
      <c r="C14">
        <v>0.8</v>
      </c>
      <c r="D14">
        <v>3.7999999999999999E-2</v>
      </c>
    </row>
    <row r="16" spans="1:4" ht="25.5" x14ac:dyDescent="0.2">
      <c r="A16" s="32" t="s">
        <v>168</v>
      </c>
      <c r="B16" s="85" t="s">
        <v>51</v>
      </c>
      <c r="C16" s="85" t="s">
        <v>200</v>
      </c>
      <c r="D16" s="85" t="s">
        <v>199</v>
      </c>
    </row>
    <row r="17" spans="1:5" x14ac:dyDescent="0.2">
      <c r="A17" s="32" t="s">
        <v>184</v>
      </c>
      <c r="B17" s="32">
        <v>0</v>
      </c>
      <c r="C17">
        <v>0</v>
      </c>
      <c r="D17">
        <v>0</v>
      </c>
    </row>
    <row r="18" spans="1:5" x14ac:dyDescent="0.2">
      <c r="A18" s="32" t="s">
        <v>169</v>
      </c>
      <c r="B18" s="32">
        <v>0.9</v>
      </c>
      <c r="C18">
        <v>10</v>
      </c>
      <c r="D18" s="105">
        <v>0.9</v>
      </c>
    </row>
    <row r="19" spans="1:5" x14ac:dyDescent="0.2">
      <c r="A19" s="32" t="s">
        <v>170</v>
      </c>
      <c r="B19" s="32">
        <v>0.9</v>
      </c>
      <c r="C19">
        <v>10</v>
      </c>
      <c r="D19">
        <v>0.05</v>
      </c>
      <c r="E19" s="32" t="s">
        <v>198</v>
      </c>
    </row>
    <row r="21" spans="1:5" x14ac:dyDescent="0.2">
      <c r="A21" s="32" t="s">
        <v>175</v>
      </c>
    </row>
    <row r="22" spans="1:5" x14ac:dyDescent="0.2">
      <c r="A22" s="32" t="s">
        <v>184</v>
      </c>
      <c r="B22">
        <v>0</v>
      </c>
      <c r="C22">
        <v>0</v>
      </c>
      <c r="D22">
        <v>0</v>
      </c>
    </row>
    <row r="23" spans="1:5" x14ac:dyDescent="0.2">
      <c r="A23" s="32" t="s">
        <v>171</v>
      </c>
      <c r="B23">
        <v>1400</v>
      </c>
      <c r="C23">
        <v>0.83499999999999996</v>
      </c>
      <c r="D23">
        <v>0.72</v>
      </c>
    </row>
    <row r="24" spans="1:5" x14ac:dyDescent="0.2">
      <c r="A24" s="32" t="s">
        <v>183</v>
      </c>
      <c r="B24">
        <v>1826</v>
      </c>
      <c r="C24">
        <v>0.83499999999999996</v>
      </c>
      <c r="D24">
        <v>0.82</v>
      </c>
    </row>
    <row r="25" spans="1:5" x14ac:dyDescent="0.2">
      <c r="A25" s="32" t="s">
        <v>181</v>
      </c>
      <c r="B25">
        <v>2083</v>
      </c>
      <c r="C25">
        <v>0.83499999999999996</v>
      </c>
      <c r="D25">
        <v>1.3</v>
      </c>
    </row>
    <row r="26" spans="1:5" x14ac:dyDescent="0.2">
      <c r="A26" s="32" t="s">
        <v>182</v>
      </c>
      <c r="B26">
        <v>1860</v>
      </c>
      <c r="C26">
        <v>0.78</v>
      </c>
      <c r="D26">
        <v>0.72</v>
      </c>
    </row>
    <row r="27" spans="1:5" x14ac:dyDescent="0.2">
      <c r="A27" s="32" t="s">
        <v>176</v>
      </c>
      <c r="B27">
        <v>2323</v>
      </c>
      <c r="C27">
        <v>0.8</v>
      </c>
      <c r="D27">
        <v>1.5</v>
      </c>
    </row>
    <row r="28" spans="1:5" x14ac:dyDescent="0.2">
      <c r="B28" s="32" t="s">
        <v>44</v>
      </c>
    </row>
    <row r="29" spans="1:5" x14ac:dyDescent="0.2">
      <c r="A29" s="32" t="s">
        <v>177</v>
      </c>
    </row>
    <row r="30" spans="1:5" x14ac:dyDescent="0.2">
      <c r="A30" s="32" t="s">
        <v>184</v>
      </c>
      <c r="B30">
        <v>0</v>
      </c>
      <c r="C30">
        <v>0</v>
      </c>
      <c r="D30">
        <v>0</v>
      </c>
    </row>
    <row r="31" spans="1:5" x14ac:dyDescent="0.2">
      <c r="A31" s="32" t="s">
        <v>179</v>
      </c>
      <c r="B31">
        <v>993</v>
      </c>
      <c r="C31">
        <v>1.3</v>
      </c>
      <c r="D31">
        <v>0.17</v>
      </c>
    </row>
    <row r="32" spans="1:5" x14ac:dyDescent="0.2">
      <c r="A32" s="32" t="s">
        <v>180</v>
      </c>
      <c r="B32">
        <v>264</v>
      </c>
      <c r="C32">
        <v>1.3</v>
      </c>
      <c r="D32">
        <v>5.8000000000000003E-2</v>
      </c>
    </row>
  </sheetData>
  <sheetProtection password="DAF9" sheet="1" objects="1" scenarios="1"/>
  <phoneticPr fontId="2"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Instructions</vt:lpstr>
      <vt:lpstr>R-value &amp; CR-value calculator</vt:lpstr>
      <vt:lpstr>CR calculation sheet</vt:lpstr>
      <vt:lpstr>Data Base</vt:lpstr>
      <vt:lpstr>Sand_cement_mixture___painted</vt:lpstr>
    </vt:vector>
  </TitlesOfParts>
  <Company>crammix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Howard Harris</dc:creator>
  <cp:lastModifiedBy>D B Volek</cp:lastModifiedBy>
  <dcterms:created xsi:type="dcterms:W3CDTF">2009-09-03T14:22:45Z</dcterms:created>
  <dcterms:modified xsi:type="dcterms:W3CDTF">2012-09-08T12:22:04Z</dcterms:modified>
</cp:coreProperties>
</file>